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F83" i="1" l="1"/>
  <c r="B82" i="1"/>
  <c r="C81" i="1"/>
  <c r="G74" i="1"/>
  <c r="G70" i="1"/>
  <c r="F70" i="1"/>
  <c r="G69" i="1"/>
  <c r="G64" i="1"/>
  <c r="G63" i="1"/>
  <c r="E60" i="1"/>
  <c r="H53" i="1"/>
  <c r="H52" i="1"/>
  <c r="H51" i="1"/>
  <c r="F48" i="1"/>
  <c r="E48" i="1"/>
  <c r="F42" i="1"/>
  <c r="E42" i="1"/>
  <c r="F36" i="1"/>
  <c r="F30" i="1"/>
  <c r="E25" i="1"/>
  <c r="D25" i="1"/>
  <c r="F24" i="1"/>
  <c r="G24" i="1" s="1"/>
  <c r="G23" i="1"/>
  <c r="F23" i="1"/>
  <c r="F22" i="1"/>
  <c r="G22" i="1" s="1"/>
  <c r="B15" i="1"/>
  <c r="B13" i="1"/>
  <c r="C2" i="1"/>
  <c r="F25" i="1" l="1"/>
  <c r="G25" i="1" s="1"/>
  <c r="F35" i="1"/>
  <c r="F37" i="1"/>
  <c r="F34" i="1" l="1"/>
  <c r="F43" i="1" s="1"/>
  <c r="F49" i="1" s="1"/>
  <c r="D46" i="1" l="1"/>
  <c r="G46" i="1" s="1"/>
  <c r="D40" i="1"/>
  <c r="G40" i="1" s="1"/>
  <c r="I52" i="1"/>
  <c r="I31" i="1" l="1"/>
  <c r="D52" i="1" s="1"/>
  <c r="G52" i="1" s="1"/>
  <c r="I51" i="1" l="1"/>
  <c r="D45" i="1"/>
  <c r="I26" i="1" l="1"/>
  <c r="G51" i="1" s="1"/>
  <c r="G39" i="1"/>
  <c r="G45" i="1"/>
  <c r="D28" i="1" l="1"/>
  <c r="E29" i="1"/>
  <c r="E37" i="1" s="1"/>
  <c r="E79" i="1" s="1"/>
  <c r="F55" i="1"/>
  <c r="E28" i="1"/>
  <c r="E36" i="1" s="1"/>
  <c r="E78" i="1" s="1"/>
  <c r="F56" i="1"/>
  <c r="F73" i="1"/>
  <c r="G73" i="1" s="1"/>
  <c r="F57" i="1"/>
  <c r="G57" i="1" s="1"/>
  <c r="F58" i="1"/>
  <c r="G58" i="1" s="1"/>
  <c r="F54" i="1"/>
  <c r="E27" i="1"/>
  <c r="F72" i="1"/>
  <c r="F65" i="1"/>
  <c r="I53" i="1"/>
  <c r="G54" i="1" l="1"/>
  <c r="F77" i="1"/>
  <c r="G56" i="1"/>
  <c r="D36" i="1"/>
  <c r="G28" i="1"/>
  <c r="F66" i="1"/>
  <c r="G66" i="1" s="1"/>
  <c r="G65" i="1"/>
  <c r="E30" i="1"/>
  <c r="E35" i="1"/>
  <c r="F59" i="1"/>
  <c r="G59" i="1" s="1"/>
  <c r="D47" i="1"/>
  <c r="D48" i="1" s="1"/>
  <c r="D41" i="1"/>
  <c r="F75" i="1"/>
  <c r="G75" i="1" s="1"/>
  <c r="G72" i="1"/>
  <c r="D35" i="1"/>
  <c r="G27" i="1"/>
  <c r="G55" i="1"/>
  <c r="F78" i="1"/>
  <c r="G81" i="1"/>
  <c r="G47" i="1" l="1"/>
  <c r="G48" i="1"/>
  <c r="E77" i="1"/>
  <c r="E34" i="1"/>
  <c r="E43" i="1" s="1"/>
  <c r="E49" i="1" s="1"/>
  <c r="E61" i="1" s="1"/>
  <c r="E67" i="1" s="1"/>
  <c r="E76" i="1" s="1"/>
  <c r="I32" i="1"/>
  <c r="D53" i="1" s="1"/>
  <c r="D29" i="1" s="1"/>
  <c r="D78" i="1"/>
  <c r="G78" i="1" s="1"/>
  <c r="G36" i="1"/>
  <c r="G41" i="1"/>
  <c r="D42" i="1"/>
  <c r="G42" i="1" s="1"/>
  <c r="D77" i="1"/>
  <c r="G35" i="1"/>
  <c r="F79" i="1"/>
  <c r="F60" i="1"/>
  <c r="F61" i="1" s="1"/>
  <c r="F67" i="1" s="1"/>
  <c r="F76" i="1" s="1"/>
  <c r="G77" i="1" l="1"/>
  <c r="D37" i="1"/>
  <c r="G29" i="1"/>
  <c r="D30" i="1"/>
  <c r="G30" i="1" s="1"/>
  <c r="G53" i="1"/>
  <c r="D60" i="1"/>
  <c r="G60" i="1" s="1"/>
  <c r="D79" i="1" l="1"/>
  <c r="G79" i="1" s="1"/>
  <c r="G37" i="1"/>
  <c r="G34" i="1" s="1"/>
  <c r="D34" i="1"/>
  <c r="D43" i="1" s="1"/>
  <c r="D49" i="1" s="1"/>
  <c r="D61" i="1" s="1"/>
  <c r="D67" i="1" s="1"/>
  <c r="G43" i="1" l="1"/>
  <c r="G49" i="1" l="1"/>
  <c r="G61" i="1" l="1"/>
  <c r="D76" i="1"/>
  <c r="G67" i="1" l="1"/>
  <c r="G76" i="1" l="1"/>
  <c r="D81" i="1" l="1"/>
  <c r="D82" i="1" s="1"/>
  <c r="F81" i="1"/>
  <c r="F82" i="1" s="1"/>
  <c r="E81" i="1"/>
  <c r="E82" i="1" s="1"/>
  <c r="G82" i="1" l="1"/>
  <c r="F86" i="1"/>
  <c r="F87" i="1" s="1"/>
  <c r="D86" i="1"/>
  <c r="D87" i="1" s="1"/>
  <c r="E86" i="1"/>
  <c r="E87" i="1" s="1"/>
  <c r="G87" i="1" l="1"/>
  <c r="G86" i="1"/>
</calcChain>
</file>

<file path=xl/sharedStrings.xml><?xml version="1.0" encoding="utf-8"?>
<sst xmlns="http://schemas.openxmlformats.org/spreadsheetml/2006/main" count="101" uniqueCount="82">
  <si>
    <t>скрыто</t>
  </si>
  <si>
    <t>ДЗО</t>
  </si>
  <si>
    <t>(наименование дочерней или зависимой организации)</t>
  </si>
  <si>
    <t>Согласован для включения в инвестиционную программу</t>
  </si>
  <si>
    <t>'___''____________ 20___ г.</t>
  </si>
  <si>
    <t>"УТВЕРЖДАЮ"</t>
  </si>
  <si>
    <t>(ссылка на документ об утверждении, Ф.И.О.)</t>
  </si>
  <si>
    <t>ОРИЕНТИРОВОЧНЫЙ СМЕТНЫЙ РАСЧЕТ СТОИМОСТИ СТРОИТЕЛЬСТВА</t>
  </si>
  <si>
    <t>(наименование стройки)</t>
  </si>
  <si>
    <t>тыс. руб.</t>
  </si>
  <si>
    <t>№   пп</t>
  </si>
  <si>
    <t>Обоснование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</si>
  <si>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</si>
  <si>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</si>
  <si>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</si>
  <si>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строительно-монтажных работ</t>
  </si>
  <si>
    <t>оборудования, мебели, инвентаря</t>
  </si>
  <si>
    <t>прочих затрат</t>
  </si>
  <si>
    <t>Глава 1. Подготовка территории строительства</t>
  </si>
  <si>
    <t>Постоянный отвод земли под ВЛ</t>
  </si>
  <si>
    <t>Постоянный отвод земли под КЛ</t>
  </si>
  <si>
    <t>Постоянный отвод земли под ПС</t>
  </si>
  <si>
    <t>Итого по главе 1</t>
  </si>
  <si>
    <t>Глава 2. Основные объекты строительства</t>
  </si>
  <si>
    <t>ВЛ</t>
  </si>
  <si>
    <t>КЛ</t>
  </si>
  <si>
    <t>ПС</t>
  </si>
  <si>
    <t>Итого по главе 2</t>
  </si>
  <si>
    <t>Глава 3. Объекты вспомогательного и обслуживающего назначения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</si>
  <si>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</si>
  <si>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</si>
  <si>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Итого по главам 1-6</t>
  </si>
  <si>
    <t>В т.ч. по ВЛ</t>
  </si>
  <si>
    <t>В т.ч. по КЛ</t>
  </si>
  <si>
    <t>В т.ч. по ПС</t>
  </si>
  <si>
    <t>Глава 7. Благоустройство и озеленение территории</t>
  </si>
  <si>
    <t>расчет</t>
  </si>
  <si>
    <t>Благоустройство и подготовительные работы по ВЛ</t>
  </si>
  <si>
    <t>Благоустройство по КЛ</t>
  </si>
  <si>
    <t>Благоустройство по ПС</t>
  </si>
  <si>
    <t>Итого по главе 7</t>
  </si>
  <si>
    <t>Итого по главам 1-7</t>
  </si>
  <si>
    <t>Глава 8. Временные здания и сооружения</t>
  </si>
  <si>
    <t>ГСН81-05-01-2001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</si>
  <si>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</si>
  <si>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</si>
  <si>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</si>
  <si>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Итого по главе 8</t>
  </si>
  <si>
    <t>Итого по главам 1-8</t>
  </si>
  <si>
    <t>Глава 9. Прочие работы и затраты</t>
  </si>
  <si>
    <t>Зимнее удорожание по ВЛ</t>
  </si>
  <si>
    <t>Зимнее удорожание по КЛ</t>
  </si>
  <si>
    <t>Зимнее удорожание по ПС</t>
  </si>
  <si>
    <t>Пусконаладочные работы на ВЛ</t>
  </si>
  <si>
    <t>Пусконаладочные работы на КЛ</t>
  </si>
  <si>
    <t>Пусконаладочные работы на ПС</t>
  </si>
  <si>
    <t>Прочие затраты по ВЛ</t>
  </si>
  <si>
    <t>Прочие затраты по КЛ</t>
  </si>
  <si>
    <t>Прочие затраты по ПС</t>
  </si>
  <si>
    <t>Итого по главам 9 и 11</t>
  </si>
  <si>
    <t>Итого по главам 1-9, 11</t>
  </si>
  <si>
    <t>Глава 10. Содержание службы технического заказчика. Строительный контроль</t>
  </si>
  <si>
    <t>Итого по главе 10</t>
  </si>
  <si>
    <t>Итого по главам 1-11</t>
  </si>
  <si>
    <t>Глава 11. Подготовка эксплуатационных кадров</t>
  </si>
  <si>
    <t>Итого по главе 11 (учтено в прочих затратах)</t>
  </si>
  <si>
    <t>Глава 12. Проектные и изыскательские работы</t>
  </si>
  <si>
    <t>ПИР по ВЛ</t>
  </si>
  <si>
    <t>ПИР по КЛ</t>
  </si>
  <si>
    <t>ПИР по ПС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</si>
  <si>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</si>
  <si>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</si>
  <si>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</si>
  <si>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</si>
  <si>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В т.ч. Прочие затраты без ПНР, ПИР, экспертизы</t>
  </si>
  <si>
    <t>Налоги и обязательные платежи</t>
  </si>
  <si>
    <t>Налоговый кодекс</t>
  </si>
  <si>
    <t>НДС 20 %</t>
  </si>
  <si>
    <t>Итого с НДС</t>
  </si>
  <si>
    <t>Проверил:</t>
  </si>
  <si>
    <t>Составил:</t>
  </si>
  <si>
    <t>Ориентировочный сметный расчет в сумме 47 448,538 тыс. руб. (с НДС) в прогнозных ценах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</si>
</sst>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Protection="1"/>
    <xf numFmtId="0" fontId="1" fillId="2" borderId="0" xfId="0" applyFont="1" applyFill="1" applyProtection="1"/>
    <xf numFmtId="0" fontId="1" fillId="0" borderId="0" xfId="0" quotePrefix="1" applyFont="1" applyProtection="1"/>
    <xf numFmtId="0" fontId="1" fillId="0" borderId="0" xfId="0" applyFont="1" applyFill="1" applyProtection="1"/>
    <xf numFmtId="0" fontId="2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/>
    </xf>
    <xf numFmtId="0" fontId="1" fillId="0" borderId="2" xfId="0" applyFont="1" applyBorder="1" applyAlignment="1" applyProtection="1">
      <alignment horizontal="center" vertical="top" wrapText="1"/>
    </xf>
    <xf numFmtId="0" fontId="3" fillId="0" borderId="2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vertical="center"/>
    </xf>
    <xf numFmtId="4" fontId="1" fillId="0" borderId="2" xfId="0" applyNumberFormat="1" applyFont="1" applyBorder="1" applyAlignment="1" applyProtection="1">
      <alignment vertical="center"/>
    </xf>
    <xf numFmtId="4" fontId="1" fillId="0" borderId="2" xfId="0" applyNumberFormat="1" applyFont="1" applyFill="1" applyBorder="1" applyAlignment="1" applyProtection="1">
      <alignment vertical="center"/>
    </xf>
    <xf numFmtId="4" fontId="4" fillId="0" borderId="2" xfId="0" applyNumberFormat="1" applyFont="1" applyBorder="1" applyAlignment="1" applyProtection="1">
      <alignment vertical="center"/>
    </xf>
    <xf numFmtId="4" fontId="4" fillId="3" borderId="2" xfId="0" applyNumberFormat="1" applyFont="1" applyFill="1" applyBorder="1" applyAlignment="1" applyProtection="1">
      <alignment vertical="center"/>
    </xf>
    <xf numFmtId="4" fontId="1" fillId="3" borderId="2" xfId="0" applyNumberFormat="1" applyFont="1" applyFill="1" applyBorder="1" applyAlignment="1" applyProtection="1">
      <alignment vertical="center"/>
    </xf>
    <xf numFmtId="0" fontId="4" fillId="0" borderId="2" xfId="0" applyFont="1" applyBorder="1" applyAlignment="1" applyProtection="1">
      <alignment horizontal="center" vertical="center"/>
    </xf>
    <xf numFmtId="0" fontId="4" fillId="2" borderId="0" xfId="0" applyFont="1" applyFill="1" applyProtection="1"/>
    <xf numFmtId="0" fontId="4" fillId="0" borderId="0" xfId="0" applyFont="1" applyProtection="1"/>
    <xf numFmtId="0" fontId="1" fillId="0" borderId="2" xfId="0" applyFont="1" applyBorder="1" applyAlignment="1" applyProtection="1">
      <alignment vertical="center" wrapText="1"/>
    </xf>
    <xf numFmtId="4" fontId="1" fillId="2" borderId="0" xfId="0" applyNumberFormat="1" applyFont="1" applyFill="1" applyProtection="1"/>
    <xf numFmtId="164" fontId="1" fillId="0" borderId="2" xfId="0" applyNumberFormat="1" applyFont="1" applyBorder="1" applyAlignment="1" applyProtection="1">
      <alignment vertical="center"/>
    </xf>
    <xf numFmtId="164" fontId="4" fillId="0" borderId="2" xfId="0" applyNumberFormat="1" applyFont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vertical="center"/>
    </xf>
    <xf numFmtId="4" fontId="1" fillId="0" borderId="0" xfId="0" applyNumberFormat="1" applyFont="1" applyProtection="1"/>
    <xf numFmtId="0" fontId="1" fillId="0" borderId="1" xfId="0" applyFont="1" applyBorder="1" applyProtection="1">
      <protection locked="0"/>
    </xf>
    <xf numFmtId="0" fontId="2" fillId="0" borderId="0" xfId="0" applyFont="1" applyAlignment="1" applyProtection="1">
      <alignment horizont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" fillId="0" borderId="1" xfId="0" applyFont="1" applyFill="1" applyBorder="1" applyAlignment="1" applyProtection="1">
      <alignment horizontal="left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1" fillId="0" borderId="1" xfId="0" applyFont="1" applyFill="1" applyBorder="1" applyAlignment="1" applyProtection="1">
      <alignment horizontal="center" wrapText="1"/>
    </xf>
    <xf numFmtId="165" fontId="4" fillId="4" borderId="2" xfId="0" applyNumberFormat="1" applyFont="1" applyFill="1" applyBorder="1" applyAlignment="1" applyProtection="1">
      <alignment vertical="center"/>
    </xf>
    <xf numFmtId="165" fontId="4" fillId="0" borderId="2" xfId="0" applyNumberFormat="1" applyFont="1" applyBorder="1" applyAlignment="1" applyProtection="1">
      <alignment vertical="center"/>
    </xf>
  </cellXfs>
  <cellStyles count="1">
    <cellStyle name="Обычный" xfId="0" builtinId="0"/>
  </cellStyles>
  <dxfs count="15"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50;&#1046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пересчет лот ТП"/>
    </sheetNames>
    <sheetDataSet>
      <sheetData sheetId="0">
        <row r="6">
          <cell r="C6" t="str">
            <v>МКЖД Хову-Аксы ВЛ</v>
          </cell>
        </row>
        <row r="8">
          <cell r="C8" t="str">
            <v>АО "Тываэнерго"</v>
          </cell>
        </row>
        <row r="11">
          <cell r="C11" t="str">
            <v>Республика Тыва</v>
          </cell>
        </row>
        <row r="12">
          <cell r="P12">
            <v>0.03</v>
          </cell>
        </row>
        <row r="20">
          <cell r="R20" t="str">
            <v/>
          </cell>
        </row>
        <row r="21">
          <cell r="R21" t="str">
            <v/>
          </cell>
        </row>
        <row r="22">
          <cell r="R22" t="str">
            <v/>
          </cell>
        </row>
        <row r="105">
          <cell r="R105">
            <v>124.88</v>
          </cell>
        </row>
        <row r="135">
          <cell r="R135" t="str">
            <v/>
          </cell>
        </row>
        <row r="136">
          <cell r="R136" t="str">
            <v/>
          </cell>
        </row>
        <row r="182">
          <cell r="R182">
            <v>0</v>
          </cell>
        </row>
        <row r="183">
          <cell r="R183">
            <v>0</v>
          </cell>
        </row>
        <row r="207">
          <cell r="R207" t="str">
            <v/>
          </cell>
        </row>
        <row r="208">
          <cell r="R208" t="str">
            <v/>
          </cell>
        </row>
        <row r="300">
          <cell r="R300">
            <v>0</v>
          </cell>
        </row>
        <row r="301">
          <cell r="R301">
            <v>0</v>
          </cell>
        </row>
        <row r="303">
          <cell r="R303">
            <v>0</v>
          </cell>
        </row>
        <row r="347">
          <cell r="T347">
            <v>2.4932573071490018E-2</v>
          </cell>
        </row>
        <row r="348">
          <cell r="T348">
            <v>38065.860160030912</v>
          </cell>
        </row>
        <row r="349">
          <cell r="T349">
            <v>1663.7191994883167</v>
          </cell>
        </row>
        <row r="350">
          <cell r="T350">
            <v>0</v>
          </cell>
        </row>
        <row r="352">
          <cell r="P352">
            <v>31578.51</v>
          </cell>
        </row>
        <row r="353">
          <cell r="P353">
            <v>0</v>
          </cell>
        </row>
        <row r="354">
          <cell r="P354">
            <v>0</v>
          </cell>
          <cell r="T354">
            <v>0</v>
          </cell>
        </row>
        <row r="355">
          <cell r="P355">
            <v>0</v>
          </cell>
          <cell r="T355">
            <v>0</v>
          </cell>
        </row>
        <row r="356">
          <cell r="P356">
            <v>0</v>
          </cell>
          <cell r="T356">
            <v>0</v>
          </cell>
        </row>
        <row r="357">
          <cell r="P357">
            <v>0</v>
          </cell>
          <cell r="T357">
            <v>0</v>
          </cell>
        </row>
        <row r="358">
          <cell r="T358">
            <v>1028.7993841780763</v>
          </cell>
        </row>
        <row r="359">
          <cell r="T359">
            <v>0</v>
          </cell>
        </row>
        <row r="360">
          <cell r="T360">
            <v>0</v>
          </cell>
        </row>
        <row r="361">
          <cell r="T361">
            <v>0</v>
          </cell>
        </row>
        <row r="362">
          <cell r="T362">
            <v>0</v>
          </cell>
        </row>
        <row r="363">
          <cell r="T363">
            <v>0</v>
          </cell>
        </row>
        <row r="364">
          <cell r="T364">
            <v>4563.0123608860949</v>
          </cell>
        </row>
        <row r="365">
          <cell r="T365">
            <v>0</v>
          </cell>
        </row>
        <row r="366">
          <cell r="T366">
            <v>0</v>
          </cell>
        </row>
        <row r="374">
          <cell r="W374">
            <v>8.4355982034956085</v>
          </cell>
        </row>
        <row r="375">
          <cell r="M375">
            <v>6.4079118515437132</v>
          </cell>
        </row>
        <row r="376">
          <cell r="M376">
            <v>6.4079118515437132</v>
          </cell>
        </row>
        <row r="377">
          <cell r="M377">
            <v>1</v>
          </cell>
        </row>
        <row r="378">
          <cell r="M378">
            <v>1</v>
          </cell>
        </row>
        <row r="379">
          <cell r="M379">
            <v>1</v>
          </cell>
        </row>
        <row r="380">
          <cell r="M380">
            <v>1</v>
          </cell>
        </row>
        <row r="381">
          <cell r="M381">
            <v>1</v>
          </cell>
        </row>
        <row r="382">
          <cell r="M382">
            <v>1</v>
          </cell>
        </row>
        <row r="384">
          <cell r="M384">
            <v>1</v>
          </cell>
        </row>
      </sheetData>
      <sheetData sheetId="1">
        <row r="9">
          <cell r="E9">
            <v>2020</v>
          </cell>
        </row>
      </sheetData>
      <sheetData sheetId="2"/>
      <sheetData sheetId="3"/>
      <sheetData sheetId="4"/>
      <sheetData sheetId="5">
        <row r="3">
          <cell r="I3">
            <v>8</v>
          </cell>
          <cell r="J3">
            <v>9</v>
          </cell>
          <cell r="K3">
            <v>10</v>
          </cell>
          <cell r="M3">
            <v>12</v>
          </cell>
          <cell r="N3">
            <v>13</v>
          </cell>
          <cell r="O3">
            <v>14</v>
          </cell>
          <cell r="Q3">
            <v>16</v>
          </cell>
        </row>
        <row r="6">
          <cell r="B6" t="str">
            <v>Белгородская область</v>
          </cell>
          <cell r="C6">
            <v>0.95399999999999996</v>
          </cell>
          <cell r="D6">
            <v>0.94</v>
          </cell>
          <cell r="E6">
            <v>0.93799999999999994</v>
          </cell>
          <cell r="F6">
            <v>1.18</v>
          </cell>
          <cell r="H6">
            <v>1</v>
          </cell>
          <cell r="I6">
            <v>1</v>
          </cell>
          <cell r="J6">
            <v>1</v>
          </cell>
          <cell r="K6">
            <v>1</v>
          </cell>
          <cell r="L6">
            <v>1</v>
          </cell>
          <cell r="M6">
            <v>2.1000000000000001E-2</v>
          </cell>
          <cell r="N6">
            <v>1.9E-2</v>
          </cell>
          <cell r="O6">
            <v>0.01</v>
          </cell>
          <cell r="P6">
            <v>3.2000000000000001E-2</v>
          </cell>
          <cell r="Q6">
            <v>0</v>
          </cell>
        </row>
        <row r="7">
          <cell r="B7" t="str">
            <v>Брянская область</v>
          </cell>
          <cell r="C7">
            <v>0.83499999999999996</v>
          </cell>
          <cell r="D7">
            <v>0.86599999999999999</v>
          </cell>
          <cell r="E7">
            <v>0.72599999999999998</v>
          </cell>
          <cell r="F7">
            <v>0.85199999999999998</v>
          </cell>
          <cell r="H7">
            <v>1</v>
          </cell>
          <cell r="I7">
            <v>1</v>
          </cell>
          <cell r="J7">
            <v>1</v>
          </cell>
          <cell r="K7">
            <v>1</v>
          </cell>
          <cell r="L7">
            <v>1</v>
          </cell>
          <cell r="M7">
            <v>2.1000000000000001E-2</v>
          </cell>
          <cell r="N7">
            <v>1.9E-2</v>
          </cell>
          <cell r="O7">
            <v>0.01</v>
          </cell>
          <cell r="P7">
            <v>3.2000000000000001E-2</v>
          </cell>
          <cell r="Q7">
            <v>0</v>
          </cell>
        </row>
        <row r="8">
          <cell r="B8" t="str">
            <v>Владимирская область</v>
          </cell>
          <cell r="C8">
            <v>1</v>
          </cell>
          <cell r="D8">
            <v>0.99199999999999999</v>
          </cell>
          <cell r="E8">
            <v>1</v>
          </cell>
          <cell r="F8">
            <v>1.087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2.1000000000000001E-2</v>
          </cell>
          <cell r="N8">
            <v>1.9E-2</v>
          </cell>
          <cell r="O8">
            <v>0.01</v>
          </cell>
          <cell r="P8">
            <v>3.2000000000000001E-2</v>
          </cell>
          <cell r="Q8">
            <v>0</v>
          </cell>
        </row>
        <row r="9">
          <cell r="B9" t="str">
            <v>Воронежская область</v>
          </cell>
          <cell r="C9">
            <v>0.88</v>
          </cell>
          <cell r="D9">
            <v>0.83699999999999997</v>
          </cell>
          <cell r="E9">
            <v>0.999</v>
          </cell>
          <cell r="F9">
            <v>0.94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2.1000000000000001E-2</v>
          </cell>
          <cell r="N9">
            <v>1.9E-2</v>
          </cell>
          <cell r="O9">
            <v>0.01</v>
          </cell>
          <cell r="P9">
            <v>3.2000000000000001E-2</v>
          </cell>
          <cell r="Q9">
            <v>0</v>
          </cell>
        </row>
        <row r="10">
          <cell r="B10" t="str">
            <v>Ивановская область</v>
          </cell>
          <cell r="C10">
            <v>0.95799999999999996</v>
          </cell>
          <cell r="D10">
            <v>0.995</v>
          </cell>
          <cell r="E10">
            <v>0.80600000000000005</v>
          </cell>
          <cell r="F10">
            <v>1.0580000000000001</v>
          </cell>
          <cell r="H10">
            <v>1</v>
          </cell>
          <cell r="I10">
            <v>1</v>
          </cell>
          <cell r="J10">
            <v>1</v>
          </cell>
          <cell r="K10">
            <v>1</v>
          </cell>
          <cell r="L10">
            <v>1</v>
          </cell>
          <cell r="M10">
            <v>2.1000000000000001E-2</v>
          </cell>
          <cell r="N10">
            <v>1.9E-2</v>
          </cell>
          <cell r="O10">
            <v>0.01</v>
          </cell>
          <cell r="P10">
            <v>3.2000000000000001E-2</v>
          </cell>
          <cell r="Q10">
            <v>0</v>
          </cell>
        </row>
        <row r="11">
          <cell r="B11" t="str">
            <v>Калужская область</v>
          </cell>
          <cell r="C11">
            <v>0.96599999999999997</v>
          </cell>
          <cell r="D11">
            <v>0.97399999999999998</v>
          </cell>
          <cell r="E11">
            <v>0.93799999999999994</v>
          </cell>
          <cell r="F11">
            <v>0.96499999999999997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  <cell r="L11">
            <v>1</v>
          </cell>
          <cell r="M11">
            <v>2.1000000000000001E-2</v>
          </cell>
          <cell r="N11">
            <v>1.9E-2</v>
          </cell>
          <cell r="O11">
            <v>0.01</v>
          </cell>
          <cell r="P11">
            <v>3.2000000000000001E-2</v>
          </cell>
          <cell r="Q11">
            <v>0</v>
          </cell>
        </row>
        <row r="12">
          <cell r="B12" t="str">
            <v>Костромская область</v>
          </cell>
          <cell r="C12">
            <v>0.98699999999999999</v>
          </cell>
          <cell r="D12">
            <v>1.018</v>
          </cell>
          <cell r="E12">
            <v>0.875</v>
          </cell>
          <cell r="F12">
            <v>1.0069999999999999</v>
          </cell>
          <cell r="H12">
            <v>1</v>
          </cell>
          <cell r="I12">
            <v>1</v>
          </cell>
          <cell r="J12">
            <v>1</v>
          </cell>
          <cell r="K12">
            <v>1</v>
          </cell>
          <cell r="L12">
            <v>1</v>
          </cell>
          <cell r="M12">
            <v>3.2000000000000001E-2</v>
          </cell>
          <cell r="N12">
            <v>2.8999999999999998E-2</v>
          </cell>
          <cell r="O12">
            <v>1.3000000000000001E-2</v>
          </cell>
          <cell r="P12">
            <v>0.04</v>
          </cell>
          <cell r="Q12">
            <v>3.0000000000000001E-3</v>
          </cell>
        </row>
        <row r="13">
          <cell r="B13" t="str">
            <v>Курская область</v>
          </cell>
          <cell r="C13">
            <v>0.93500000000000005</v>
          </cell>
          <cell r="D13">
            <v>0.92200000000000004</v>
          </cell>
          <cell r="E13">
            <v>0.91900000000000004</v>
          </cell>
          <cell r="F13">
            <v>1.1519999999999999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2.1000000000000001E-2</v>
          </cell>
          <cell r="N13">
            <v>1.9E-2</v>
          </cell>
          <cell r="O13">
            <v>0.01</v>
          </cell>
          <cell r="P13">
            <v>3.2000000000000001E-2</v>
          </cell>
          <cell r="Q13">
            <v>0</v>
          </cell>
        </row>
        <row r="14">
          <cell r="B14" t="str">
            <v>Липецкая область</v>
          </cell>
          <cell r="C14">
            <v>0.86</v>
          </cell>
          <cell r="D14">
            <v>0.92100000000000004</v>
          </cell>
          <cell r="E14">
            <v>0.628</v>
          </cell>
          <cell r="F14">
            <v>0.93899999999999995</v>
          </cell>
          <cell r="H14">
            <v>1</v>
          </cell>
          <cell r="I14">
            <v>1</v>
          </cell>
          <cell r="J14">
            <v>1</v>
          </cell>
          <cell r="K14">
            <v>1</v>
          </cell>
          <cell r="L14">
            <v>1</v>
          </cell>
          <cell r="M14">
            <v>2.1000000000000001E-2</v>
          </cell>
          <cell r="N14">
            <v>1.9E-2</v>
          </cell>
          <cell r="O14">
            <v>0.01</v>
          </cell>
          <cell r="P14">
            <v>3.2000000000000001E-2</v>
          </cell>
          <cell r="Q14">
            <v>0</v>
          </cell>
        </row>
        <row r="15">
          <cell r="B15" t="str">
            <v>Московская область</v>
          </cell>
          <cell r="C15">
            <v>1.0029999999999999</v>
          </cell>
          <cell r="D15">
            <v>1.0029999999999999</v>
          </cell>
          <cell r="E15">
            <v>1.0009999999999999</v>
          </cell>
          <cell r="F15">
            <v>1.0109999999999999</v>
          </cell>
          <cell r="H15">
            <v>1</v>
          </cell>
          <cell r="I15">
            <v>1</v>
          </cell>
          <cell r="J15">
            <v>1</v>
          </cell>
          <cell r="K15">
            <v>1</v>
          </cell>
          <cell r="L15">
            <v>1</v>
          </cell>
          <cell r="M15">
            <v>2.1000000000000001E-2</v>
          </cell>
          <cell r="N15">
            <v>1.9E-2</v>
          </cell>
          <cell r="O15">
            <v>0.01</v>
          </cell>
          <cell r="P15">
            <v>3.2000000000000001E-2</v>
          </cell>
          <cell r="Q15">
            <v>0</v>
          </cell>
        </row>
        <row r="16">
          <cell r="B16" t="str">
            <v>Орловская область</v>
          </cell>
          <cell r="C16">
            <v>1.0069999999999999</v>
          </cell>
          <cell r="D16">
            <v>1.006</v>
          </cell>
          <cell r="E16">
            <v>1.0089999999999999</v>
          </cell>
          <cell r="F16">
            <v>1.008</v>
          </cell>
          <cell r="H16">
            <v>1</v>
          </cell>
          <cell r="I16">
            <v>1</v>
          </cell>
          <cell r="J16">
            <v>1</v>
          </cell>
          <cell r="K16">
            <v>1</v>
          </cell>
          <cell r="L16">
            <v>1</v>
          </cell>
          <cell r="M16">
            <v>2.1000000000000001E-2</v>
          </cell>
          <cell r="N16">
            <v>1.9E-2</v>
          </cell>
          <cell r="O16">
            <v>0.01</v>
          </cell>
          <cell r="P16">
            <v>3.2000000000000001E-2</v>
          </cell>
          <cell r="Q16">
            <v>0</v>
          </cell>
        </row>
        <row r="17">
          <cell r="B17" t="str">
            <v>Рязанская область</v>
          </cell>
          <cell r="C17">
            <v>1.026</v>
          </cell>
          <cell r="D17">
            <v>1.036</v>
          </cell>
          <cell r="E17">
            <v>1</v>
          </cell>
          <cell r="F17">
            <v>0.99099999999999999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2.1000000000000001E-2</v>
          </cell>
          <cell r="N17">
            <v>1.9E-2</v>
          </cell>
          <cell r="O17">
            <v>0.01</v>
          </cell>
          <cell r="P17">
            <v>3.2000000000000001E-2</v>
          </cell>
          <cell r="Q17">
            <v>0</v>
          </cell>
        </row>
        <row r="18">
          <cell r="B18" t="str">
            <v>Смоленская область</v>
          </cell>
          <cell r="C18">
            <v>0.90600000000000003</v>
          </cell>
          <cell r="D18">
            <v>0.92600000000000005</v>
          </cell>
          <cell r="E18">
            <v>0.81299999999999994</v>
          </cell>
          <cell r="F18">
            <v>0.99399999999999999</v>
          </cell>
          <cell r="H18">
            <v>1</v>
          </cell>
          <cell r="I18">
            <v>1</v>
          </cell>
          <cell r="J18">
            <v>1</v>
          </cell>
          <cell r="K18">
            <v>1</v>
          </cell>
          <cell r="L18">
            <v>1</v>
          </cell>
          <cell r="M18">
            <v>2.1000000000000001E-2</v>
          </cell>
          <cell r="N18">
            <v>1.9E-2</v>
          </cell>
          <cell r="O18">
            <v>0.01</v>
          </cell>
          <cell r="P18">
            <v>3.2000000000000001E-2</v>
          </cell>
          <cell r="Q18">
            <v>0</v>
          </cell>
        </row>
        <row r="19">
          <cell r="B19" t="str">
            <v>Тамбовская область</v>
          </cell>
          <cell r="C19">
            <v>0.97</v>
          </cell>
          <cell r="D19">
            <v>1.018</v>
          </cell>
          <cell r="E19">
            <v>0.81799999999999995</v>
          </cell>
          <cell r="F19">
            <v>0.96</v>
          </cell>
          <cell r="H19">
            <v>1</v>
          </cell>
          <cell r="I19">
            <v>1</v>
          </cell>
          <cell r="J19">
            <v>1</v>
          </cell>
          <cell r="K19">
            <v>1</v>
          </cell>
          <cell r="L19">
            <v>1</v>
          </cell>
          <cell r="M19">
            <v>2.1000000000000001E-2</v>
          </cell>
          <cell r="N19">
            <v>1.9E-2</v>
          </cell>
          <cell r="O19">
            <v>0.01</v>
          </cell>
          <cell r="P19">
            <v>3.2000000000000001E-2</v>
          </cell>
          <cell r="Q19">
            <v>0</v>
          </cell>
        </row>
        <row r="20">
          <cell r="B20" t="str">
            <v>Тверская область</v>
          </cell>
          <cell r="C20">
            <v>1.073</v>
          </cell>
          <cell r="D20">
            <v>1.1140000000000001</v>
          </cell>
          <cell r="E20">
            <v>0.96699999999999997</v>
          </cell>
          <cell r="F20">
            <v>0.96599999999999997</v>
          </cell>
          <cell r="H20">
            <v>1</v>
          </cell>
          <cell r="I20">
            <v>1</v>
          </cell>
          <cell r="J20">
            <v>1</v>
          </cell>
          <cell r="K20">
            <v>1</v>
          </cell>
          <cell r="L20">
            <v>1</v>
          </cell>
          <cell r="M20">
            <v>2.1000000000000001E-2</v>
          </cell>
          <cell r="N20">
            <v>1.9E-2</v>
          </cell>
          <cell r="O20">
            <v>0.01</v>
          </cell>
          <cell r="P20">
            <v>3.2000000000000001E-2</v>
          </cell>
          <cell r="Q20">
            <v>0</v>
          </cell>
        </row>
        <row r="21">
          <cell r="B21" t="str">
            <v>Тульская область</v>
          </cell>
          <cell r="C21">
            <v>0.997</v>
          </cell>
          <cell r="D21">
            <v>1.024</v>
          </cell>
          <cell r="E21">
            <v>0.93600000000000005</v>
          </cell>
          <cell r="F21">
            <v>0.89700000000000002</v>
          </cell>
          <cell r="H21">
            <v>1</v>
          </cell>
          <cell r="I21">
            <v>1</v>
          </cell>
          <cell r="J21">
            <v>1</v>
          </cell>
          <cell r="K21">
            <v>1</v>
          </cell>
          <cell r="L21">
            <v>1</v>
          </cell>
          <cell r="M21">
            <v>2.1000000000000001E-2</v>
          </cell>
          <cell r="N21">
            <v>1.9E-2</v>
          </cell>
          <cell r="O21">
            <v>0.01</v>
          </cell>
          <cell r="P21">
            <v>3.2000000000000001E-2</v>
          </cell>
          <cell r="Q21">
            <v>0</v>
          </cell>
        </row>
        <row r="22">
          <cell r="B22" t="str">
            <v>Ярославская область</v>
          </cell>
          <cell r="C22">
            <v>1.04</v>
          </cell>
          <cell r="D22">
            <v>1.05</v>
          </cell>
          <cell r="E22">
            <v>1</v>
          </cell>
          <cell r="F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2.1000000000000001E-2</v>
          </cell>
          <cell r="N22">
            <v>1.9E-2</v>
          </cell>
          <cell r="O22">
            <v>0.01</v>
          </cell>
          <cell r="P22">
            <v>3.2000000000000001E-2</v>
          </cell>
          <cell r="Q22">
            <v>0</v>
          </cell>
        </row>
        <row r="23">
          <cell r="B23" t="str">
            <v>г. Москва</v>
          </cell>
          <cell r="C23">
            <v>0.94599999999999995</v>
          </cell>
          <cell r="H23">
            <v>1</v>
          </cell>
          <cell r="I23">
            <v>1</v>
          </cell>
          <cell r="J23">
            <v>1</v>
          </cell>
          <cell r="K23">
            <v>1</v>
          </cell>
          <cell r="L23">
            <v>1</v>
          </cell>
          <cell r="M23">
            <v>2.1000000000000001E-2</v>
          </cell>
          <cell r="N23">
            <v>1.9E-2</v>
          </cell>
          <cell r="O23">
            <v>0.01</v>
          </cell>
          <cell r="P23">
            <v>3.2000000000000001E-2</v>
          </cell>
          <cell r="Q23">
            <v>0</v>
          </cell>
        </row>
        <row r="24">
          <cell r="B24" t="str">
            <v>Республика Карелия</v>
          </cell>
          <cell r="C24">
            <v>1.2529999999999999</v>
          </cell>
          <cell r="D24">
            <v>1.2689999999999999</v>
          </cell>
          <cell r="E24">
            <v>1.1879999999999999</v>
          </cell>
          <cell r="F24">
            <v>1.2909999999999999</v>
          </cell>
          <cell r="H24">
            <v>1.0900000000000001</v>
          </cell>
          <cell r="I24">
            <v>1</v>
          </cell>
          <cell r="J24">
            <v>1</v>
          </cell>
          <cell r="K24">
            <v>1</v>
          </cell>
          <cell r="L24">
            <v>1</v>
          </cell>
          <cell r="M24">
            <v>2.1000000000000001E-2</v>
          </cell>
          <cell r="N24">
            <v>1.9E-2</v>
          </cell>
          <cell r="O24">
            <v>0.01</v>
          </cell>
          <cell r="P24">
            <v>3.2000000000000001E-2</v>
          </cell>
          <cell r="Q24">
            <v>0</v>
          </cell>
        </row>
        <row r="25">
          <cell r="B25" t="str">
            <v>Республика Коми</v>
          </cell>
          <cell r="C25">
            <v>1.2370000000000001</v>
          </cell>
          <cell r="D25">
            <v>1.29</v>
          </cell>
          <cell r="E25">
            <v>1.0720000000000001</v>
          </cell>
          <cell r="F25">
            <v>1.169</v>
          </cell>
          <cell r="H25">
            <v>1.0900000000000001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3.2000000000000001E-2</v>
          </cell>
          <cell r="N25">
            <v>2.8999999999999998E-2</v>
          </cell>
          <cell r="O25">
            <v>1.3000000000000001E-2</v>
          </cell>
          <cell r="P25">
            <v>0.04</v>
          </cell>
          <cell r="Q25">
            <v>3.0000000000000001E-3</v>
          </cell>
        </row>
        <row r="26">
          <cell r="B26" t="str">
            <v>Архангельская область</v>
          </cell>
          <cell r="C26">
            <v>1.5549999999999999</v>
          </cell>
          <cell r="D26">
            <v>1.653</v>
          </cell>
          <cell r="E26">
            <v>1.32</v>
          </cell>
          <cell r="F26">
            <v>1.19</v>
          </cell>
          <cell r="H26">
            <v>1.0900000000000001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3.2000000000000001E-2</v>
          </cell>
          <cell r="N26">
            <v>2.9000000000000001E-2</v>
          </cell>
          <cell r="O26">
            <v>1.2999999999999999E-2</v>
          </cell>
          <cell r="P26">
            <v>0.04</v>
          </cell>
          <cell r="Q26">
            <v>3.0000000000000001E-3</v>
          </cell>
        </row>
        <row r="27">
          <cell r="B27" t="str">
            <v>Ненецкий национальный округ</v>
          </cell>
          <cell r="C27">
            <v>1.385</v>
          </cell>
          <cell r="H27">
            <v>1.1200000000000001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4.2999999999999997E-2</v>
          </cell>
          <cell r="N27">
            <v>3.6999999999999998E-2</v>
          </cell>
          <cell r="O27">
            <v>1.7000000000000001E-2</v>
          </cell>
          <cell r="P27">
            <v>5.5E-2</v>
          </cell>
          <cell r="Q27">
            <v>4.0000000000000001E-3</v>
          </cell>
        </row>
        <row r="28">
          <cell r="B28" t="str">
            <v>Вологодская область</v>
          </cell>
          <cell r="C28">
            <v>1.0820000000000001</v>
          </cell>
          <cell r="D28">
            <v>1.087</v>
          </cell>
          <cell r="E28">
            <v>1.044</v>
          </cell>
          <cell r="F28">
            <v>1.167</v>
          </cell>
          <cell r="H28">
            <v>1</v>
          </cell>
          <cell r="I28">
            <v>1</v>
          </cell>
          <cell r="J28">
            <v>1</v>
          </cell>
          <cell r="K28">
            <v>1</v>
          </cell>
          <cell r="L28">
            <v>1</v>
          </cell>
          <cell r="M28">
            <v>3.2000000000000001E-2</v>
          </cell>
          <cell r="N28">
            <v>2.8999999999999998E-2</v>
          </cell>
          <cell r="O28">
            <v>1.3000000000000001E-2</v>
          </cell>
          <cell r="P28">
            <v>0.04</v>
          </cell>
          <cell r="Q28">
            <v>3.0000000000000001E-3</v>
          </cell>
        </row>
        <row r="29">
          <cell r="B29" t="str">
            <v>Калининградская область</v>
          </cell>
          <cell r="C29">
            <v>1.3540000000000001</v>
          </cell>
          <cell r="D29">
            <v>1.4530000000000001</v>
          </cell>
          <cell r="E29">
            <v>1.0620000000000001</v>
          </cell>
          <cell r="F29">
            <v>1.1850000000000001</v>
          </cell>
          <cell r="H29">
            <v>1</v>
          </cell>
          <cell r="I29">
            <v>1</v>
          </cell>
          <cell r="J29">
            <v>1</v>
          </cell>
          <cell r="K29">
            <v>1</v>
          </cell>
          <cell r="L29">
            <v>1</v>
          </cell>
          <cell r="M29">
            <v>6.0000000000000001E-3</v>
          </cell>
          <cell r="N29">
            <v>4.0000000000000001E-3</v>
          </cell>
          <cell r="O29">
            <v>3.0000000000000001E-3</v>
          </cell>
          <cell r="P29">
            <v>6.9999999999999993E-3</v>
          </cell>
          <cell r="Q29">
            <v>0</v>
          </cell>
        </row>
        <row r="30">
          <cell r="B30" t="str">
            <v>Ленинградская область</v>
          </cell>
          <cell r="C30">
            <v>1.2669999999999999</v>
          </cell>
          <cell r="D30">
            <v>1.1080000000000001</v>
          </cell>
          <cell r="E30">
            <v>1.8959999999999999</v>
          </cell>
          <cell r="F30">
            <v>0.95699999999999996</v>
          </cell>
          <cell r="H30">
            <v>1</v>
          </cell>
          <cell r="I30">
            <v>1</v>
          </cell>
          <cell r="J30">
            <v>1</v>
          </cell>
          <cell r="K30">
            <v>1</v>
          </cell>
          <cell r="L30">
            <v>1</v>
          </cell>
          <cell r="M30">
            <v>2.1000000000000001E-2</v>
          </cell>
          <cell r="N30">
            <v>1.9E-2</v>
          </cell>
          <cell r="O30">
            <v>0.01</v>
          </cell>
          <cell r="P30">
            <v>3.2000000000000001E-2</v>
          </cell>
          <cell r="Q30">
            <v>0</v>
          </cell>
        </row>
        <row r="31">
          <cell r="B31" t="str">
            <v>Мурманская область</v>
          </cell>
          <cell r="C31">
            <v>1.657</v>
          </cell>
          <cell r="D31">
            <v>1.6120000000000001</v>
          </cell>
          <cell r="E31">
            <v>1.9570000000000001</v>
          </cell>
          <cell r="F31">
            <v>1.1359999999999999</v>
          </cell>
          <cell r="H31">
            <v>1.0900000000000001</v>
          </cell>
          <cell r="I31">
            <v>1</v>
          </cell>
          <cell r="J31">
            <v>1</v>
          </cell>
          <cell r="K31">
            <v>1</v>
          </cell>
          <cell r="L31">
            <v>1</v>
          </cell>
          <cell r="M31">
            <v>7.0000000000000007E-2</v>
          </cell>
          <cell r="N31">
            <v>6.0999999999999999E-2</v>
          </cell>
          <cell r="O31">
            <v>2.7000000000000003E-2</v>
          </cell>
          <cell r="P31">
            <v>9.3000000000000013E-2</v>
          </cell>
          <cell r="Q31">
            <v>6.0000000000000001E-3</v>
          </cell>
        </row>
        <row r="32">
          <cell r="B32" t="str">
            <v>Новгородская область</v>
          </cell>
          <cell r="C32">
            <v>1.17</v>
          </cell>
          <cell r="D32">
            <v>1.0760000000000001</v>
          </cell>
          <cell r="E32">
            <v>1.516</v>
          </cell>
          <cell r="F32">
            <v>1.0780000000000001</v>
          </cell>
          <cell r="H32">
            <v>1</v>
          </cell>
          <cell r="I32">
            <v>1</v>
          </cell>
          <cell r="J32">
            <v>1</v>
          </cell>
          <cell r="K32">
            <v>1</v>
          </cell>
          <cell r="L32">
            <v>1</v>
          </cell>
          <cell r="M32">
            <v>2.1000000000000001E-2</v>
          </cell>
          <cell r="N32">
            <v>1.9E-2</v>
          </cell>
          <cell r="O32">
            <v>0.01</v>
          </cell>
          <cell r="P32">
            <v>3.2000000000000001E-2</v>
          </cell>
          <cell r="Q32">
            <v>0</v>
          </cell>
        </row>
        <row r="33">
          <cell r="B33" t="str">
            <v>Псковская область</v>
          </cell>
          <cell r="C33">
            <v>0.92300000000000004</v>
          </cell>
          <cell r="D33">
            <v>0.93100000000000005</v>
          </cell>
          <cell r="E33">
            <v>0.85399999999999998</v>
          </cell>
          <cell r="F33">
            <v>1.073</v>
          </cell>
          <cell r="H33">
            <v>1</v>
          </cell>
          <cell r="I33">
            <v>1</v>
          </cell>
          <cell r="J33">
            <v>1</v>
          </cell>
          <cell r="K33">
            <v>1</v>
          </cell>
          <cell r="L33">
            <v>1</v>
          </cell>
          <cell r="M33">
            <v>1.2E-2</v>
          </cell>
          <cell r="N33">
            <v>0.01</v>
          </cell>
          <cell r="O33">
            <v>6.0000000000000001E-3</v>
          </cell>
          <cell r="P33">
            <v>1.6E-2</v>
          </cell>
          <cell r="Q33">
            <v>0</v>
          </cell>
        </row>
        <row r="34">
          <cell r="B34" t="str">
            <v>г. Санкт-Петербург</v>
          </cell>
          <cell r="C34">
            <v>1.107</v>
          </cell>
          <cell r="D34">
            <v>1.1659999999999999</v>
          </cell>
          <cell r="E34">
            <v>1.2230000000000001</v>
          </cell>
          <cell r="F34">
            <v>1.0840000000000001</v>
          </cell>
          <cell r="H34">
            <v>1</v>
          </cell>
          <cell r="I34">
            <v>1</v>
          </cell>
          <cell r="J34">
            <v>1</v>
          </cell>
          <cell r="K34">
            <v>1</v>
          </cell>
          <cell r="L34">
            <v>1</v>
          </cell>
          <cell r="M34">
            <v>2.1000000000000001E-2</v>
          </cell>
          <cell r="N34">
            <v>1.9E-2</v>
          </cell>
          <cell r="O34">
            <v>0.01</v>
          </cell>
          <cell r="P34">
            <v>3.2000000000000001E-2</v>
          </cell>
          <cell r="Q34">
            <v>0</v>
          </cell>
        </row>
        <row r="35">
          <cell r="B35" t="str">
            <v>Республика Адыгея</v>
          </cell>
          <cell r="C35">
            <v>0.94199999999999995</v>
          </cell>
          <cell r="D35">
            <v>0.95</v>
          </cell>
          <cell r="E35">
            <v>0.91100000000000003</v>
          </cell>
          <cell r="F35">
            <v>0.96499999999999997</v>
          </cell>
          <cell r="H35">
            <v>0.94</v>
          </cell>
          <cell r="I35">
            <v>1</v>
          </cell>
          <cell r="J35">
            <v>1</v>
          </cell>
          <cell r="K35">
            <v>1</v>
          </cell>
          <cell r="L35">
            <v>1</v>
          </cell>
          <cell r="M35">
            <v>6.0000000000000001E-3</v>
          </cell>
          <cell r="N35">
            <v>4.0000000000000001E-3</v>
          </cell>
          <cell r="O35">
            <v>3.0000000000000001E-3</v>
          </cell>
          <cell r="P35">
            <v>6.9999999999999993E-3</v>
          </cell>
          <cell r="Q35">
            <v>0</v>
          </cell>
        </row>
        <row r="36">
          <cell r="B36" t="str">
            <v>Астраханская область</v>
          </cell>
          <cell r="C36">
            <v>1.1319999999999999</v>
          </cell>
          <cell r="D36">
            <v>1.1930000000000001</v>
          </cell>
          <cell r="E36">
            <v>0.91900000000000004</v>
          </cell>
          <cell r="F36">
            <v>1.145</v>
          </cell>
          <cell r="H36">
            <v>0.94</v>
          </cell>
          <cell r="I36">
            <v>1</v>
          </cell>
          <cell r="J36">
            <v>1</v>
          </cell>
          <cell r="K36">
            <v>1</v>
          </cell>
          <cell r="L36">
            <v>1</v>
          </cell>
          <cell r="M36">
            <v>1.2E-2</v>
          </cell>
          <cell r="N36">
            <v>0.01</v>
          </cell>
          <cell r="O36">
            <v>6.0000000000000001E-3</v>
          </cell>
          <cell r="P36">
            <v>1.6E-2</v>
          </cell>
          <cell r="Q36">
            <v>0</v>
          </cell>
        </row>
        <row r="37">
          <cell r="B37" t="str">
            <v>Волгоградская область</v>
          </cell>
          <cell r="C37">
            <v>0.97799999999999998</v>
          </cell>
          <cell r="D37">
            <v>0.98</v>
          </cell>
          <cell r="E37">
            <v>0.98499999999999999</v>
          </cell>
          <cell r="F37">
            <v>0.92500000000000004</v>
          </cell>
          <cell r="H37">
            <v>0.94</v>
          </cell>
          <cell r="I37">
            <v>1</v>
          </cell>
          <cell r="J37">
            <v>1</v>
          </cell>
          <cell r="K37">
            <v>1</v>
          </cell>
          <cell r="L37">
            <v>1</v>
          </cell>
          <cell r="M37">
            <v>2.1000000000000001E-2</v>
          </cell>
          <cell r="N37">
            <v>1.9E-2</v>
          </cell>
          <cell r="O37">
            <v>0.01</v>
          </cell>
          <cell r="P37">
            <v>3.2000000000000001E-2</v>
          </cell>
          <cell r="Q37">
            <v>0</v>
          </cell>
        </row>
        <row r="38">
          <cell r="B38" t="str">
            <v>Республика Калмыкия</v>
          </cell>
          <cell r="C38">
            <v>1.0189999999999999</v>
          </cell>
          <cell r="D38">
            <v>1.095</v>
          </cell>
          <cell r="E38">
            <v>0.77500000000000002</v>
          </cell>
          <cell r="F38">
            <v>0.95299999999999996</v>
          </cell>
          <cell r="H38">
            <v>1</v>
          </cell>
          <cell r="I38">
            <v>1</v>
          </cell>
          <cell r="J38">
            <v>1</v>
          </cell>
          <cell r="K38">
            <v>1</v>
          </cell>
          <cell r="L38">
            <v>1</v>
          </cell>
          <cell r="M38">
            <v>1.2E-2</v>
          </cell>
          <cell r="N38">
            <v>0.01</v>
          </cell>
          <cell r="O38">
            <v>6.0000000000000001E-3</v>
          </cell>
          <cell r="P38">
            <v>1.6E-2</v>
          </cell>
          <cell r="Q38">
            <v>0</v>
          </cell>
        </row>
        <row r="39">
          <cell r="B39" t="str">
            <v>Краснодарский край</v>
          </cell>
          <cell r="C39">
            <v>0.94199999999999995</v>
          </cell>
          <cell r="D39">
            <v>0.95</v>
          </cell>
          <cell r="E39">
            <v>0.91100000000000003</v>
          </cell>
          <cell r="F39">
            <v>0.96499999999999997</v>
          </cell>
          <cell r="H39">
            <v>0.94</v>
          </cell>
          <cell r="I39">
            <v>1</v>
          </cell>
          <cell r="J39">
            <v>1</v>
          </cell>
          <cell r="K39">
            <v>1</v>
          </cell>
          <cell r="L39">
            <v>1</v>
          </cell>
          <cell r="M39">
            <v>6.0000000000000001E-3</v>
          </cell>
          <cell r="N39">
            <v>4.0000000000000001E-3</v>
          </cell>
          <cell r="O39">
            <v>3.0000000000000001E-3</v>
          </cell>
          <cell r="P39">
            <v>6.9999999999999993E-3</v>
          </cell>
          <cell r="Q39">
            <v>0</v>
          </cell>
        </row>
        <row r="40">
          <cell r="B40" t="str">
            <v>Ростовская область</v>
          </cell>
          <cell r="C40">
            <v>0.98399999999999999</v>
          </cell>
          <cell r="D40">
            <v>0.97899999999999998</v>
          </cell>
          <cell r="E40">
            <v>1</v>
          </cell>
          <cell r="F40">
            <v>0.98</v>
          </cell>
          <cell r="H40">
            <v>0.94</v>
          </cell>
          <cell r="I40">
            <v>1</v>
          </cell>
          <cell r="J40">
            <v>1</v>
          </cell>
          <cell r="K40">
            <v>1</v>
          </cell>
          <cell r="L40">
            <v>1</v>
          </cell>
          <cell r="M40">
            <v>1.2E-2</v>
          </cell>
          <cell r="N40">
            <v>0.01</v>
          </cell>
          <cell r="O40">
            <v>6.0000000000000001E-3</v>
          </cell>
          <cell r="P40">
            <v>1.6E-2</v>
          </cell>
          <cell r="Q40">
            <v>0</v>
          </cell>
        </row>
        <row r="41">
          <cell r="B41" t="str">
            <v>Республика Дагестан</v>
          </cell>
          <cell r="C41">
            <v>1.208</v>
          </cell>
          <cell r="D41">
            <v>1.276</v>
          </cell>
          <cell r="E41">
            <v>1</v>
          </cell>
          <cell r="F41">
            <v>1.127</v>
          </cell>
          <cell r="H41">
            <v>0.94</v>
          </cell>
          <cell r="I41">
            <v>1</v>
          </cell>
          <cell r="J41">
            <v>1</v>
          </cell>
          <cell r="K41">
            <v>1</v>
          </cell>
          <cell r="L41">
            <v>1</v>
          </cell>
          <cell r="M41">
            <v>6.0000000000000001E-3</v>
          </cell>
          <cell r="N41">
            <v>4.0000000000000001E-3</v>
          </cell>
          <cell r="O41">
            <v>3.0000000000000001E-3</v>
          </cell>
          <cell r="P41">
            <v>6.9999999999999993E-3</v>
          </cell>
          <cell r="Q41">
            <v>0</v>
          </cell>
        </row>
        <row r="42">
          <cell r="B42" t="str">
            <v>Республика Ингушетия</v>
          </cell>
          <cell r="C42">
            <v>0.98099999999999998</v>
          </cell>
          <cell r="D42">
            <v>0.98799999999999999</v>
          </cell>
          <cell r="E42">
            <v>0.94099999999999995</v>
          </cell>
          <cell r="F42">
            <v>1.038</v>
          </cell>
          <cell r="H42">
            <v>0.94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6.0000000000000001E-3</v>
          </cell>
          <cell r="N42">
            <v>4.0000000000000001E-3</v>
          </cell>
          <cell r="O42">
            <v>3.0000000000000001E-3</v>
          </cell>
          <cell r="P42">
            <v>6.9999999999999993E-3</v>
          </cell>
          <cell r="Q42">
            <v>0</v>
          </cell>
        </row>
        <row r="43">
          <cell r="B43" t="str">
            <v>Кабардино-Балкарская Республика</v>
          </cell>
          <cell r="C43">
            <v>1.091</v>
          </cell>
          <cell r="D43">
            <v>1.097</v>
          </cell>
          <cell r="E43">
            <v>1.1339999999999999</v>
          </cell>
          <cell r="F43">
            <v>0.86099999999999999</v>
          </cell>
          <cell r="H43">
            <v>0.94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6.0000000000000001E-3</v>
          </cell>
          <cell r="N43">
            <v>4.0000000000000001E-3</v>
          </cell>
          <cell r="O43">
            <v>3.0000000000000001E-3</v>
          </cell>
          <cell r="P43">
            <v>6.9999999999999993E-3</v>
          </cell>
          <cell r="Q43">
            <v>0</v>
          </cell>
        </row>
        <row r="44">
          <cell r="B44" t="str">
            <v>Карачаево-Черкесская Республика</v>
          </cell>
          <cell r="C44">
            <v>0.88100000000000001</v>
          </cell>
          <cell r="D44">
            <v>0.86799999999999999</v>
          </cell>
          <cell r="E44">
            <v>0.91100000000000003</v>
          </cell>
          <cell r="F44">
            <v>0.93700000000000006</v>
          </cell>
          <cell r="H44">
            <v>0.94</v>
          </cell>
          <cell r="I44">
            <v>1</v>
          </cell>
          <cell r="J44">
            <v>1</v>
          </cell>
          <cell r="K44">
            <v>1</v>
          </cell>
          <cell r="L44">
            <v>1</v>
          </cell>
          <cell r="M44">
            <v>6.0000000000000001E-3</v>
          </cell>
          <cell r="N44">
            <v>4.0000000000000001E-3</v>
          </cell>
          <cell r="O44">
            <v>3.0000000000000001E-3</v>
          </cell>
          <cell r="P44">
            <v>6.9999999999999993E-3</v>
          </cell>
          <cell r="Q44">
            <v>0</v>
          </cell>
        </row>
        <row r="45">
          <cell r="B45" t="str">
            <v>Республика Северная Осетия-Алания</v>
          </cell>
          <cell r="C45">
            <v>1.093</v>
          </cell>
          <cell r="D45">
            <v>1.075</v>
          </cell>
          <cell r="E45">
            <v>1.1499999999999999</v>
          </cell>
          <cell r="F45">
            <v>1.103</v>
          </cell>
          <cell r="H45">
            <v>0.94</v>
          </cell>
          <cell r="I45">
            <v>1</v>
          </cell>
          <cell r="J45">
            <v>1</v>
          </cell>
          <cell r="K45">
            <v>1</v>
          </cell>
          <cell r="L45">
            <v>1</v>
          </cell>
          <cell r="M45">
            <v>6.0000000000000001E-3</v>
          </cell>
          <cell r="N45">
            <v>4.0000000000000001E-3</v>
          </cell>
          <cell r="O45">
            <v>3.0000000000000001E-3</v>
          </cell>
          <cell r="P45">
            <v>6.9999999999999993E-3</v>
          </cell>
          <cell r="Q45">
            <v>0</v>
          </cell>
        </row>
        <row r="46">
          <cell r="B46" t="str">
            <v>Чеченская Республика</v>
          </cell>
          <cell r="C46">
            <v>1.089</v>
          </cell>
          <cell r="D46">
            <v>0.99199999999999999</v>
          </cell>
          <cell r="E46">
            <v>1.38</v>
          </cell>
          <cell r="F46">
            <v>1.224</v>
          </cell>
          <cell r="H46">
            <v>0.94</v>
          </cell>
          <cell r="I46">
            <v>1</v>
          </cell>
          <cell r="J46">
            <v>1</v>
          </cell>
          <cell r="K46">
            <v>1</v>
          </cell>
          <cell r="L46">
            <v>1</v>
          </cell>
          <cell r="M46">
            <v>6.0000000000000001E-3</v>
          </cell>
          <cell r="N46">
            <v>4.0000000000000001E-3</v>
          </cell>
          <cell r="O46">
            <v>3.0000000000000001E-3</v>
          </cell>
          <cell r="P46">
            <v>6.9999999999999993E-3</v>
          </cell>
          <cell r="Q46">
            <v>0</v>
          </cell>
        </row>
        <row r="47">
          <cell r="B47" t="str">
            <v>Ставропольский край</v>
          </cell>
          <cell r="C47">
            <v>0.89</v>
          </cell>
          <cell r="D47">
            <v>0.92200000000000004</v>
          </cell>
          <cell r="E47">
            <v>0.78200000000000003</v>
          </cell>
          <cell r="F47">
            <v>0.88500000000000001</v>
          </cell>
          <cell r="H47">
            <v>0.94</v>
          </cell>
          <cell r="I47">
            <v>1</v>
          </cell>
          <cell r="J47">
            <v>1</v>
          </cell>
          <cell r="K47">
            <v>1</v>
          </cell>
          <cell r="L47">
            <v>1</v>
          </cell>
          <cell r="M47">
            <v>6.0000000000000001E-3</v>
          </cell>
          <cell r="N47">
            <v>4.0000000000000001E-3</v>
          </cell>
          <cell r="O47">
            <v>3.0000000000000001E-3</v>
          </cell>
          <cell r="P47">
            <v>6.9999999999999993E-3</v>
          </cell>
          <cell r="Q47">
            <v>0</v>
          </cell>
        </row>
        <row r="48">
          <cell r="B48" t="str">
            <v>Республика Башкортостан</v>
          </cell>
          <cell r="C48">
            <v>1.133</v>
          </cell>
          <cell r="D48">
            <v>1.0840000000000001</v>
          </cell>
          <cell r="E48">
            <v>1.2649999999999999</v>
          </cell>
          <cell r="F48">
            <v>1.2470000000000001</v>
          </cell>
          <cell r="H48">
            <v>1.0900000000000001</v>
          </cell>
          <cell r="I48">
            <v>1</v>
          </cell>
          <cell r="J48">
            <v>1</v>
          </cell>
          <cell r="K48">
            <v>1</v>
          </cell>
          <cell r="L48">
            <v>1</v>
          </cell>
          <cell r="M48">
            <v>3.2000000000000001E-2</v>
          </cell>
          <cell r="N48">
            <v>2.8999999999999998E-2</v>
          </cell>
          <cell r="O48">
            <v>1.3000000000000001E-2</v>
          </cell>
          <cell r="P48">
            <v>0.04</v>
          </cell>
          <cell r="Q48">
            <v>3.0000000000000001E-3</v>
          </cell>
        </row>
        <row r="49">
          <cell r="B49" t="str">
            <v>Республика Марий Эл</v>
          </cell>
          <cell r="C49">
            <v>1.054</v>
          </cell>
          <cell r="D49">
            <v>1.1160000000000001</v>
          </cell>
          <cell r="E49">
            <v>0.84399999999999997</v>
          </cell>
          <cell r="F49">
            <v>1.0580000000000001</v>
          </cell>
          <cell r="H49">
            <v>1</v>
          </cell>
          <cell r="I49">
            <v>1</v>
          </cell>
          <cell r="J49">
            <v>1</v>
          </cell>
          <cell r="K49">
            <v>1</v>
          </cell>
          <cell r="L49">
            <v>1</v>
          </cell>
          <cell r="M49">
            <v>3.2000000000000001E-2</v>
          </cell>
          <cell r="N49">
            <v>2.8999999999999998E-2</v>
          </cell>
          <cell r="O49">
            <v>1.3000000000000001E-2</v>
          </cell>
          <cell r="P49">
            <v>0.04</v>
          </cell>
          <cell r="Q49">
            <v>3.0000000000000001E-3</v>
          </cell>
        </row>
        <row r="50">
          <cell r="B50" t="str">
            <v>Республика Мордовия</v>
          </cell>
          <cell r="C50">
            <v>1.018</v>
          </cell>
          <cell r="D50">
            <v>0.98799999999999999</v>
          </cell>
          <cell r="E50">
            <v>0.93700000000000006</v>
          </cell>
          <cell r="F50">
            <v>1.677</v>
          </cell>
          <cell r="H50">
            <v>1</v>
          </cell>
          <cell r="I50">
            <v>1</v>
          </cell>
          <cell r="J50">
            <v>1</v>
          </cell>
          <cell r="K50">
            <v>1</v>
          </cell>
          <cell r="L50">
            <v>1</v>
          </cell>
          <cell r="M50">
            <v>3.2000000000000001E-2</v>
          </cell>
          <cell r="N50">
            <v>2.8999999999999998E-2</v>
          </cell>
          <cell r="O50">
            <v>1.3000000000000001E-2</v>
          </cell>
          <cell r="P50">
            <v>0.04</v>
          </cell>
          <cell r="Q50">
            <v>3.0000000000000001E-3</v>
          </cell>
        </row>
        <row r="51">
          <cell r="B51" t="str">
            <v>Республика Татарстан</v>
          </cell>
          <cell r="C51">
            <v>1.0209999999999999</v>
          </cell>
          <cell r="D51">
            <v>1.0289999999999999</v>
          </cell>
          <cell r="E51">
            <v>0.93799999999999994</v>
          </cell>
          <cell r="F51">
            <v>1.2230000000000001</v>
          </cell>
          <cell r="H51">
            <v>1</v>
          </cell>
          <cell r="I51">
            <v>1</v>
          </cell>
          <cell r="J51">
            <v>1</v>
          </cell>
          <cell r="K51">
            <v>1</v>
          </cell>
          <cell r="L51">
            <v>1</v>
          </cell>
          <cell r="M51">
            <v>3.2000000000000001E-2</v>
          </cell>
          <cell r="N51">
            <v>2.8999999999999998E-2</v>
          </cell>
          <cell r="O51">
            <v>1.3000000000000001E-2</v>
          </cell>
          <cell r="P51">
            <v>0.04</v>
          </cell>
          <cell r="Q51">
            <v>3.0000000000000001E-3</v>
          </cell>
        </row>
        <row r="52">
          <cell r="B52" t="str">
            <v>Удмуртская Республика</v>
          </cell>
          <cell r="C52">
            <v>1.06</v>
          </cell>
          <cell r="D52">
            <v>1.0629999999999999</v>
          </cell>
          <cell r="E52">
            <v>1.0740000000000001</v>
          </cell>
          <cell r="F52">
            <v>0.98099999999999998</v>
          </cell>
          <cell r="H52">
            <v>1.1100000000000001</v>
          </cell>
          <cell r="I52">
            <v>1</v>
          </cell>
          <cell r="J52">
            <v>1</v>
          </cell>
          <cell r="K52">
            <v>1</v>
          </cell>
          <cell r="L52">
            <v>1</v>
          </cell>
          <cell r="M52">
            <v>3.2000000000000001E-2</v>
          </cell>
          <cell r="N52">
            <v>2.8999999999999998E-2</v>
          </cell>
          <cell r="O52">
            <v>1.3000000000000001E-2</v>
          </cell>
          <cell r="P52">
            <v>0.04</v>
          </cell>
          <cell r="Q52">
            <v>3.0000000000000001E-3</v>
          </cell>
        </row>
        <row r="53">
          <cell r="B53" t="str">
            <v>Чувашская Республика</v>
          </cell>
          <cell r="C53">
            <v>0.98299999999999998</v>
          </cell>
          <cell r="D53">
            <v>0.99099999999999999</v>
          </cell>
          <cell r="E53">
            <v>0.93500000000000005</v>
          </cell>
          <cell r="F53">
            <v>1.0620000000000001</v>
          </cell>
          <cell r="H53">
            <v>1</v>
          </cell>
          <cell r="I53">
            <v>1</v>
          </cell>
          <cell r="J53">
            <v>1</v>
          </cell>
          <cell r="K53">
            <v>1</v>
          </cell>
          <cell r="L53">
            <v>1</v>
          </cell>
          <cell r="M53">
            <v>3.2000000000000001E-2</v>
          </cell>
          <cell r="N53">
            <v>2.8999999999999998E-2</v>
          </cell>
          <cell r="O53">
            <v>1.3000000000000001E-2</v>
          </cell>
          <cell r="P53">
            <v>0.04</v>
          </cell>
          <cell r="Q53">
            <v>3.0000000000000001E-3</v>
          </cell>
        </row>
        <row r="54">
          <cell r="B54" t="str">
            <v>Кировская область</v>
          </cell>
          <cell r="C54">
            <v>1.0549999999999999</v>
          </cell>
          <cell r="D54">
            <v>1.0309999999999999</v>
          </cell>
          <cell r="E54">
            <v>1.141</v>
          </cell>
          <cell r="F54">
            <v>1.0429999999999999</v>
          </cell>
          <cell r="H54">
            <v>1.0900000000000001</v>
          </cell>
          <cell r="I54">
            <v>1</v>
          </cell>
          <cell r="J54">
            <v>1</v>
          </cell>
          <cell r="K54">
            <v>1</v>
          </cell>
          <cell r="L54">
            <v>1</v>
          </cell>
          <cell r="M54">
            <v>3.2000000000000001E-2</v>
          </cell>
          <cell r="N54">
            <v>2.8999999999999998E-2</v>
          </cell>
          <cell r="O54">
            <v>1.3000000000000001E-2</v>
          </cell>
          <cell r="P54">
            <v>0.04</v>
          </cell>
          <cell r="Q54">
            <v>3.0000000000000001E-3</v>
          </cell>
        </row>
        <row r="55">
          <cell r="B55" t="str">
            <v>Нижегородская область</v>
          </cell>
          <cell r="C55">
            <v>1.014</v>
          </cell>
          <cell r="D55">
            <v>0.99199999999999999</v>
          </cell>
          <cell r="E55">
            <v>1.0489999999999999</v>
          </cell>
          <cell r="F55">
            <v>1.151</v>
          </cell>
          <cell r="H55">
            <v>1</v>
          </cell>
          <cell r="I55">
            <v>1</v>
          </cell>
          <cell r="J55">
            <v>1</v>
          </cell>
          <cell r="K55">
            <v>1</v>
          </cell>
          <cell r="L55">
            <v>1</v>
          </cell>
          <cell r="M55">
            <v>3.2000000000000001E-2</v>
          </cell>
          <cell r="N55">
            <v>2.8999999999999998E-2</v>
          </cell>
          <cell r="O55">
            <v>1.3000000000000001E-2</v>
          </cell>
          <cell r="P55">
            <v>0.04</v>
          </cell>
          <cell r="Q55">
            <v>3.0000000000000001E-3</v>
          </cell>
        </row>
        <row r="56">
          <cell r="B56" t="str">
            <v>Оренбургская область</v>
          </cell>
          <cell r="C56">
            <v>1.117</v>
          </cell>
          <cell r="D56">
            <v>1.135</v>
          </cell>
          <cell r="E56">
            <v>1.04</v>
          </cell>
          <cell r="F56">
            <v>1.1679999999999999</v>
          </cell>
          <cell r="H56">
            <v>1.0900000000000001</v>
          </cell>
          <cell r="I56">
            <v>1</v>
          </cell>
          <cell r="J56">
            <v>1</v>
          </cell>
          <cell r="K56">
            <v>1</v>
          </cell>
          <cell r="L56">
            <v>1</v>
          </cell>
          <cell r="M56">
            <v>3.2000000000000001E-2</v>
          </cell>
          <cell r="N56">
            <v>2.8999999999999998E-2</v>
          </cell>
          <cell r="O56">
            <v>1.3000000000000001E-2</v>
          </cell>
          <cell r="P56">
            <v>0.04</v>
          </cell>
          <cell r="Q56">
            <v>3.0000000000000001E-3</v>
          </cell>
        </row>
        <row r="57">
          <cell r="B57" t="str">
            <v>Пензенская область</v>
          </cell>
          <cell r="C57">
            <v>1.1399999999999999</v>
          </cell>
          <cell r="D57">
            <v>1.194</v>
          </cell>
          <cell r="E57">
            <v>0.97399999999999998</v>
          </cell>
          <cell r="F57">
            <v>1.077</v>
          </cell>
          <cell r="H57">
            <v>1</v>
          </cell>
          <cell r="I57">
            <v>1</v>
          </cell>
          <cell r="J57">
            <v>1</v>
          </cell>
          <cell r="K57">
            <v>1</v>
          </cell>
          <cell r="L57">
            <v>1</v>
          </cell>
          <cell r="M57">
            <v>3.2000000000000001E-2</v>
          </cell>
          <cell r="N57">
            <v>2.8999999999999998E-2</v>
          </cell>
          <cell r="O57">
            <v>1.3000000000000001E-2</v>
          </cell>
          <cell r="P57">
            <v>0.04</v>
          </cell>
          <cell r="Q57">
            <v>3.0000000000000001E-3</v>
          </cell>
        </row>
        <row r="58">
          <cell r="B58" t="str">
            <v>Пермский край</v>
          </cell>
          <cell r="C58">
            <v>1.179</v>
          </cell>
          <cell r="D58">
            <v>1.111</v>
          </cell>
          <cell r="E58">
            <v>1.4219999999999999</v>
          </cell>
          <cell r="F58">
            <v>1.1539999999999999</v>
          </cell>
          <cell r="H58">
            <v>1.1200000000000001</v>
          </cell>
          <cell r="I58">
            <v>1</v>
          </cell>
          <cell r="J58">
            <v>1</v>
          </cell>
          <cell r="K58">
            <v>1</v>
          </cell>
          <cell r="L58">
            <v>1</v>
          </cell>
          <cell r="M58">
            <v>3.2000000000000001E-2</v>
          </cell>
          <cell r="N58">
            <v>2.8999999999999998E-2</v>
          </cell>
          <cell r="O58">
            <v>1.3000000000000001E-2</v>
          </cell>
          <cell r="P58">
            <v>0.04</v>
          </cell>
          <cell r="Q58">
            <v>3.0000000000000001E-3</v>
          </cell>
        </row>
        <row r="59">
          <cell r="B59" t="str">
            <v>Самарская область</v>
          </cell>
          <cell r="C59">
            <v>1</v>
          </cell>
          <cell r="D59">
            <v>0.89600000000000002</v>
          </cell>
          <cell r="E59">
            <v>1.3</v>
          </cell>
          <cell r="F59">
            <v>1.2689999999999999</v>
          </cell>
          <cell r="H59">
            <v>1</v>
          </cell>
          <cell r="I59">
            <v>1</v>
          </cell>
          <cell r="J59">
            <v>1</v>
          </cell>
          <cell r="K59">
            <v>1</v>
          </cell>
          <cell r="L59">
            <v>1</v>
          </cell>
          <cell r="M59">
            <v>3.2000000000000001E-2</v>
          </cell>
          <cell r="N59">
            <v>2.8999999999999998E-2</v>
          </cell>
          <cell r="O59">
            <v>1.3000000000000001E-2</v>
          </cell>
          <cell r="P59">
            <v>0.04</v>
          </cell>
          <cell r="Q59">
            <v>3.0000000000000001E-3</v>
          </cell>
        </row>
        <row r="60">
          <cell r="B60" t="str">
            <v>Саратовская область</v>
          </cell>
          <cell r="C60">
            <v>0.996</v>
          </cell>
          <cell r="D60">
            <v>0.97699999999999998</v>
          </cell>
          <cell r="E60">
            <v>1.0009999999999999</v>
          </cell>
          <cell r="F60">
            <v>1.2090000000000001</v>
          </cell>
          <cell r="H60">
            <v>1</v>
          </cell>
          <cell r="I60">
            <v>1</v>
          </cell>
          <cell r="J60">
            <v>1</v>
          </cell>
          <cell r="K60">
            <v>1</v>
          </cell>
          <cell r="L60">
            <v>1</v>
          </cell>
          <cell r="M60">
            <v>2.1000000000000001E-2</v>
          </cell>
          <cell r="N60">
            <v>1.9E-2</v>
          </cell>
          <cell r="O60">
            <v>0.01</v>
          </cell>
          <cell r="P60">
            <v>3.2000000000000001E-2</v>
          </cell>
          <cell r="Q60">
            <v>0</v>
          </cell>
        </row>
        <row r="61">
          <cell r="B61" t="str">
            <v>Ульяновская область</v>
          </cell>
          <cell r="C61">
            <v>0.97899999999999998</v>
          </cell>
          <cell r="D61">
            <v>0.95399999999999996</v>
          </cell>
          <cell r="E61">
            <v>0.999</v>
          </cell>
          <cell r="F61">
            <v>1.218</v>
          </cell>
          <cell r="H61">
            <v>1</v>
          </cell>
          <cell r="I61">
            <v>1</v>
          </cell>
          <cell r="J61">
            <v>1</v>
          </cell>
          <cell r="K61">
            <v>1</v>
          </cell>
          <cell r="L61">
            <v>1</v>
          </cell>
          <cell r="M61">
            <v>3.2000000000000001E-2</v>
          </cell>
          <cell r="N61">
            <v>2.8999999999999998E-2</v>
          </cell>
          <cell r="O61">
            <v>1.3000000000000001E-2</v>
          </cell>
          <cell r="P61">
            <v>0.04</v>
          </cell>
          <cell r="Q61">
            <v>3.0000000000000001E-3</v>
          </cell>
        </row>
        <row r="62">
          <cell r="B62" t="str">
            <v>Курганская область</v>
          </cell>
          <cell r="C62">
            <v>1.1339999999999999</v>
          </cell>
          <cell r="D62">
            <v>1.1539999999999999</v>
          </cell>
          <cell r="E62">
            <v>1</v>
          </cell>
          <cell r="F62">
            <v>1.3779999999999999</v>
          </cell>
          <cell r="H62">
            <v>1.0900000000000001</v>
          </cell>
          <cell r="I62">
            <v>1</v>
          </cell>
          <cell r="J62">
            <v>1</v>
          </cell>
          <cell r="K62">
            <v>1</v>
          </cell>
          <cell r="L62">
            <v>1</v>
          </cell>
          <cell r="M62">
            <v>3.2000000000000001E-2</v>
          </cell>
          <cell r="N62">
            <v>2.8999999999999998E-2</v>
          </cell>
          <cell r="O62">
            <v>1.3000000000000001E-2</v>
          </cell>
          <cell r="P62">
            <v>0.04</v>
          </cell>
          <cell r="Q62">
            <v>3.0000000000000001E-3</v>
          </cell>
        </row>
        <row r="63">
          <cell r="B63" t="str">
            <v>Свердловская область</v>
          </cell>
          <cell r="C63">
            <v>1.139</v>
          </cell>
          <cell r="D63">
            <v>1.052</v>
          </cell>
          <cell r="E63">
            <v>1.41</v>
          </cell>
          <cell r="F63">
            <v>1.242</v>
          </cell>
          <cell r="H63">
            <v>1.1299999999999999</v>
          </cell>
          <cell r="I63">
            <v>1</v>
          </cell>
          <cell r="J63">
            <v>1</v>
          </cell>
          <cell r="K63">
            <v>1</v>
          </cell>
          <cell r="L63">
            <v>1</v>
          </cell>
          <cell r="M63">
            <v>3.2000000000000001E-2</v>
          </cell>
          <cell r="N63">
            <v>2.8999999999999998E-2</v>
          </cell>
          <cell r="O63">
            <v>1.3000000000000001E-2</v>
          </cell>
          <cell r="P63">
            <v>0.04</v>
          </cell>
          <cell r="Q63">
            <v>3.0000000000000001E-3</v>
          </cell>
        </row>
        <row r="64">
          <cell r="B64" t="str">
            <v>Тюменская область</v>
          </cell>
          <cell r="C64">
            <v>1.06</v>
          </cell>
          <cell r="D64">
            <v>1.0509999999999999</v>
          </cell>
          <cell r="E64">
            <v>1.0940000000000001</v>
          </cell>
          <cell r="F64">
            <v>1.0529999999999999</v>
          </cell>
          <cell r="H64">
            <v>1.0900000000000001</v>
          </cell>
          <cell r="I64">
            <v>1</v>
          </cell>
          <cell r="J64">
            <v>1</v>
          </cell>
          <cell r="K64">
            <v>1</v>
          </cell>
          <cell r="L64">
            <v>1</v>
          </cell>
          <cell r="M64">
            <v>4.2999999999999997E-2</v>
          </cell>
          <cell r="N64">
            <v>3.7000000000000005E-2</v>
          </cell>
          <cell r="O64">
            <v>1.7000000000000001E-2</v>
          </cell>
          <cell r="P64">
            <v>5.5E-2</v>
          </cell>
          <cell r="Q64">
            <v>4.0000000000000001E-3</v>
          </cell>
        </row>
        <row r="65">
          <cell r="B65" t="str">
            <v>Челябинская область</v>
          </cell>
          <cell r="C65">
            <v>1.069</v>
          </cell>
          <cell r="D65">
            <v>1.0069999999999999</v>
          </cell>
          <cell r="E65">
            <v>1.2649999999999999</v>
          </cell>
          <cell r="F65">
            <v>1.129</v>
          </cell>
          <cell r="H65">
            <v>1.1200000000000001</v>
          </cell>
          <cell r="I65">
            <v>1</v>
          </cell>
          <cell r="J65">
            <v>1</v>
          </cell>
          <cell r="K65">
            <v>1</v>
          </cell>
          <cell r="L65">
            <v>1</v>
          </cell>
          <cell r="M65">
            <v>3.2000000000000001E-2</v>
          </cell>
          <cell r="N65">
            <v>2.8999999999999998E-2</v>
          </cell>
          <cell r="O65">
            <v>1.3000000000000001E-2</v>
          </cell>
          <cell r="P65">
            <v>0.04</v>
          </cell>
          <cell r="Q65">
            <v>3.0000000000000001E-3</v>
          </cell>
        </row>
        <row r="66">
          <cell r="B66" t="str">
            <v>Ханты-Мансийский а.о.(Югра)</v>
          </cell>
          <cell r="C66">
            <v>2.09</v>
          </cell>
          <cell r="D66">
            <v>1.7969999999999999</v>
          </cell>
          <cell r="E66">
            <v>3.1480000000000001</v>
          </cell>
          <cell r="F66">
            <v>1.9470000000000001</v>
          </cell>
          <cell r="H66">
            <v>1.18</v>
          </cell>
          <cell r="I66">
            <v>1</v>
          </cell>
          <cell r="J66">
            <v>1</v>
          </cell>
          <cell r="K66">
            <v>1</v>
          </cell>
          <cell r="L66">
            <v>1</v>
          </cell>
          <cell r="M66">
            <v>4.2999999999999997E-2</v>
          </cell>
          <cell r="N66">
            <v>3.7000000000000005E-2</v>
          </cell>
          <cell r="O66">
            <v>1.7000000000000001E-2</v>
          </cell>
          <cell r="P66">
            <v>5.5E-2</v>
          </cell>
          <cell r="Q66">
            <v>4.0000000000000001E-3</v>
          </cell>
        </row>
        <row r="67">
          <cell r="B67" t="str">
            <v>Ямало-Ненецкий а. о.</v>
          </cell>
          <cell r="C67">
            <v>1.42</v>
          </cell>
          <cell r="D67">
            <v>1.38</v>
          </cell>
          <cell r="E67">
            <v>1.661</v>
          </cell>
          <cell r="F67">
            <v>1.07</v>
          </cell>
          <cell r="H67">
            <v>1.21</v>
          </cell>
          <cell r="I67">
            <v>1</v>
          </cell>
          <cell r="J67">
            <v>1</v>
          </cell>
          <cell r="K67">
            <v>1</v>
          </cell>
          <cell r="L67">
            <v>1</v>
          </cell>
          <cell r="M67">
            <v>4.2999999999999997E-2</v>
          </cell>
          <cell r="N67">
            <v>3.7000000000000005E-2</v>
          </cell>
          <cell r="O67">
            <v>1.7000000000000001E-2</v>
          </cell>
          <cell r="P67">
            <v>5.5E-2</v>
          </cell>
          <cell r="Q67">
            <v>4.0000000000000001E-3</v>
          </cell>
        </row>
        <row r="68">
          <cell r="B68" t="str">
            <v>Республика Алтай</v>
          </cell>
          <cell r="C68">
            <v>1.1890000000000001</v>
          </cell>
          <cell r="D68">
            <v>1.2150000000000001</v>
          </cell>
          <cell r="E68">
            <v>1.165</v>
          </cell>
          <cell r="F68">
            <v>0.94799999999999995</v>
          </cell>
          <cell r="H68">
            <v>1.0900000000000001</v>
          </cell>
          <cell r="I68">
            <v>1</v>
          </cell>
          <cell r="J68">
            <v>1</v>
          </cell>
          <cell r="K68">
            <v>1</v>
          </cell>
          <cell r="L68">
            <v>1</v>
          </cell>
          <cell r="M68">
            <v>3.2000000000000001E-2</v>
          </cell>
          <cell r="N68">
            <v>2.8999999999999998E-2</v>
          </cell>
          <cell r="O68">
            <v>1.3000000000000001E-2</v>
          </cell>
          <cell r="P68">
            <v>0.04</v>
          </cell>
          <cell r="Q68">
            <v>3.0000000000000001E-3</v>
          </cell>
        </row>
        <row r="69">
          <cell r="B69" t="str">
            <v>Республика Бурятия</v>
          </cell>
          <cell r="C69">
            <v>1.1919999999999999</v>
          </cell>
          <cell r="D69">
            <v>1.1359999999999999</v>
          </cell>
          <cell r="E69">
            <v>1.397</v>
          </cell>
          <cell r="F69">
            <v>1.151</v>
          </cell>
          <cell r="H69">
            <v>1.0900000000000001</v>
          </cell>
          <cell r="I69">
            <v>1</v>
          </cell>
          <cell r="J69">
            <v>1</v>
          </cell>
          <cell r="K69">
            <v>1</v>
          </cell>
          <cell r="L69">
            <v>1</v>
          </cell>
          <cell r="M69">
            <v>4.2999999999999997E-2</v>
          </cell>
          <cell r="N69">
            <v>3.7000000000000005E-2</v>
          </cell>
          <cell r="O69">
            <v>1.7000000000000001E-2</v>
          </cell>
          <cell r="P69">
            <v>5.5E-2</v>
          </cell>
          <cell r="Q69">
            <v>4.0000000000000001E-3</v>
          </cell>
        </row>
        <row r="70">
          <cell r="B70" t="str">
            <v>Республика Тыва</v>
          </cell>
          <cell r="C70">
            <v>1.32</v>
          </cell>
          <cell r="D70">
            <v>1.2450000000000001</v>
          </cell>
          <cell r="E70">
            <v>1.5980000000000001</v>
          </cell>
          <cell r="F70">
            <v>1.306</v>
          </cell>
          <cell r="H70">
            <v>1.0900000000000001</v>
          </cell>
          <cell r="I70">
            <v>1</v>
          </cell>
          <cell r="J70">
            <v>1</v>
          </cell>
          <cell r="K70">
            <v>1</v>
          </cell>
          <cell r="L70">
            <v>1</v>
          </cell>
          <cell r="M70">
            <v>4.2999999999999997E-2</v>
          </cell>
          <cell r="N70">
            <v>3.7000000000000005E-2</v>
          </cell>
          <cell r="O70">
            <v>1.7000000000000001E-2</v>
          </cell>
          <cell r="P70">
            <v>5.5E-2</v>
          </cell>
          <cell r="Q70">
            <v>4.0000000000000001E-3</v>
          </cell>
        </row>
        <row r="71">
          <cell r="B71" t="str">
            <v>Республика Хакасия</v>
          </cell>
          <cell r="C71">
            <v>1.3440000000000001</v>
          </cell>
          <cell r="D71">
            <v>1.371</v>
          </cell>
          <cell r="E71">
            <v>1.304</v>
          </cell>
          <cell r="F71">
            <v>1.1579999999999999</v>
          </cell>
          <cell r="H71">
            <v>1.0900000000000001</v>
          </cell>
          <cell r="I71">
            <v>1</v>
          </cell>
          <cell r="J71">
            <v>1</v>
          </cell>
          <cell r="K71">
            <v>1</v>
          </cell>
          <cell r="L71">
            <v>1</v>
          </cell>
          <cell r="M71">
            <v>4.2999999999999997E-2</v>
          </cell>
          <cell r="N71">
            <v>3.7000000000000005E-2</v>
          </cell>
          <cell r="O71">
            <v>1.7000000000000001E-2</v>
          </cell>
          <cell r="P71">
            <v>5.5E-2</v>
          </cell>
          <cell r="Q71">
            <v>4.0000000000000001E-3</v>
          </cell>
        </row>
        <row r="72">
          <cell r="B72" t="str">
            <v>Алтайский край</v>
          </cell>
          <cell r="C72">
            <v>1.1200000000000001</v>
          </cell>
          <cell r="D72">
            <v>1.1739999999999999</v>
          </cell>
          <cell r="E72">
            <v>0.95799999999999996</v>
          </cell>
          <cell r="F72">
            <v>0.96899999999999997</v>
          </cell>
          <cell r="H72">
            <v>1.0900000000000001</v>
          </cell>
          <cell r="I72">
            <v>1</v>
          </cell>
          <cell r="J72">
            <v>1</v>
          </cell>
          <cell r="K72">
            <v>1</v>
          </cell>
          <cell r="L72">
            <v>1</v>
          </cell>
          <cell r="M72">
            <v>3.2000000000000001E-2</v>
          </cell>
          <cell r="N72">
            <v>2.8999999999999998E-2</v>
          </cell>
          <cell r="O72">
            <v>1.3000000000000001E-2</v>
          </cell>
          <cell r="P72">
            <v>0.04</v>
          </cell>
          <cell r="Q72">
            <v>3.0000000000000001E-3</v>
          </cell>
        </row>
        <row r="73">
          <cell r="B73" t="str">
            <v>Красноярский край</v>
          </cell>
          <cell r="C73">
            <v>1.488</v>
          </cell>
          <cell r="D73">
            <v>1.3879999999999999</v>
          </cell>
          <cell r="E73">
            <v>1.841</v>
          </cell>
          <cell r="F73">
            <v>1.42</v>
          </cell>
          <cell r="H73">
            <v>1.0900000000000001</v>
          </cell>
          <cell r="I73">
            <v>1</v>
          </cell>
          <cell r="J73">
            <v>1</v>
          </cell>
          <cell r="K73">
            <v>1</v>
          </cell>
          <cell r="L73">
            <v>1</v>
          </cell>
          <cell r="M73">
            <v>4.2999999999999997E-2</v>
          </cell>
          <cell r="N73">
            <v>3.7000000000000005E-2</v>
          </cell>
          <cell r="O73">
            <v>1.7000000000000001E-2</v>
          </cell>
          <cell r="P73">
            <v>5.5E-2</v>
          </cell>
          <cell r="Q73">
            <v>4.0000000000000001E-3</v>
          </cell>
        </row>
        <row r="74">
          <cell r="B74" t="str">
            <v>Иркутская область</v>
          </cell>
          <cell r="C74">
            <v>1.26</v>
          </cell>
          <cell r="D74">
            <v>1.274</v>
          </cell>
          <cell r="E74">
            <v>1.2450000000000001</v>
          </cell>
          <cell r="F74">
            <v>1.1399999999999999</v>
          </cell>
          <cell r="H74">
            <v>1.0900000000000001</v>
          </cell>
          <cell r="I74">
            <v>1</v>
          </cell>
          <cell r="J74">
            <v>1</v>
          </cell>
          <cell r="K74">
            <v>1</v>
          </cell>
          <cell r="L74">
            <v>1</v>
          </cell>
          <cell r="M74">
            <v>3.2000000000000001E-2</v>
          </cell>
          <cell r="N74">
            <v>3.7000000000000005E-2</v>
          </cell>
          <cell r="O74">
            <v>1.7000000000000001E-2</v>
          </cell>
          <cell r="P74">
            <v>5.5E-2</v>
          </cell>
          <cell r="Q74">
            <v>4.0000000000000001E-3</v>
          </cell>
        </row>
        <row r="75">
          <cell r="B75" t="str">
            <v>Кемеровская область</v>
          </cell>
          <cell r="C75">
            <v>1.284</v>
          </cell>
          <cell r="D75">
            <v>1.298</v>
          </cell>
          <cell r="E75">
            <v>1.202</v>
          </cell>
          <cell r="F75">
            <v>1.407</v>
          </cell>
          <cell r="H75">
            <v>1.0900000000000001</v>
          </cell>
          <cell r="I75">
            <v>1</v>
          </cell>
          <cell r="J75">
            <v>1</v>
          </cell>
          <cell r="K75">
            <v>1</v>
          </cell>
          <cell r="L75">
            <v>1</v>
          </cell>
          <cell r="M75">
            <v>4.2999999999999997E-2</v>
          </cell>
          <cell r="N75">
            <v>3.7000000000000005E-2</v>
          </cell>
          <cell r="O75">
            <v>1.7000000000000001E-2</v>
          </cell>
          <cell r="P75">
            <v>5.5E-2</v>
          </cell>
          <cell r="Q75">
            <v>4.0000000000000001E-3</v>
          </cell>
        </row>
        <row r="76">
          <cell r="B76" t="str">
            <v>Новосибирская область</v>
          </cell>
          <cell r="C76">
            <v>1.1859999999999999</v>
          </cell>
          <cell r="D76">
            <v>1.1970000000000001</v>
          </cell>
          <cell r="E76">
            <v>1.181</v>
          </cell>
          <cell r="F76">
            <v>1.073</v>
          </cell>
          <cell r="H76">
            <v>1.0900000000000001</v>
          </cell>
          <cell r="I76">
            <v>1</v>
          </cell>
          <cell r="J76">
            <v>1</v>
          </cell>
          <cell r="K76">
            <v>1</v>
          </cell>
          <cell r="L76">
            <v>1</v>
          </cell>
          <cell r="M76">
            <v>4.2999999999999997E-2</v>
          </cell>
          <cell r="N76">
            <v>3.7000000000000005E-2</v>
          </cell>
          <cell r="O76">
            <v>1.7000000000000001E-2</v>
          </cell>
          <cell r="P76">
            <v>5.5E-2</v>
          </cell>
          <cell r="Q76">
            <v>4.0000000000000001E-3</v>
          </cell>
        </row>
        <row r="77">
          <cell r="B77" t="str">
            <v>Омская область</v>
          </cell>
          <cell r="C77">
            <v>1.26</v>
          </cell>
          <cell r="D77">
            <v>1.409</v>
          </cell>
          <cell r="E77">
            <v>0.79</v>
          </cell>
          <cell r="F77">
            <v>1.05</v>
          </cell>
          <cell r="H77">
            <v>1.0900000000000001</v>
          </cell>
          <cell r="I77">
            <v>1</v>
          </cell>
          <cell r="J77">
            <v>1</v>
          </cell>
          <cell r="K77">
            <v>1</v>
          </cell>
          <cell r="L77">
            <v>1</v>
          </cell>
          <cell r="M77">
            <v>4.2999999999999997E-2</v>
          </cell>
          <cell r="N77">
            <v>3.7000000000000005E-2</v>
          </cell>
          <cell r="O77">
            <v>1.7000000000000001E-2</v>
          </cell>
          <cell r="P77">
            <v>5.5E-2</v>
          </cell>
          <cell r="Q77">
            <v>4.0000000000000001E-3</v>
          </cell>
        </row>
        <row r="78">
          <cell r="B78" t="str">
            <v>Томская область</v>
          </cell>
          <cell r="C78">
            <v>1.2</v>
          </cell>
          <cell r="D78">
            <v>1.1399999999999999</v>
          </cell>
          <cell r="E78">
            <v>1.409</v>
          </cell>
          <cell r="F78">
            <v>1.139</v>
          </cell>
          <cell r="H78">
            <v>1.0900000000000001</v>
          </cell>
          <cell r="I78">
            <v>1</v>
          </cell>
          <cell r="J78">
            <v>1</v>
          </cell>
          <cell r="K78">
            <v>1</v>
          </cell>
          <cell r="L78">
            <v>1</v>
          </cell>
          <cell r="M78">
            <v>4.2999999999999997E-2</v>
          </cell>
          <cell r="N78">
            <v>3.7000000000000005E-2</v>
          </cell>
          <cell r="O78">
            <v>1.7000000000000001E-2</v>
          </cell>
          <cell r="P78">
            <v>5.5E-2</v>
          </cell>
          <cell r="Q78">
            <v>4.0000000000000001E-3</v>
          </cell>
        </row>
        <row r="79">
          <cell r="B79" t="str">
            <v>Забайкальский край</v>
          </cell>
          <cell r="C79">
            <v>1.1319999999999999</v>
          </cell>
          <cell r="D79">
            <v>1.2010000000000001</v>
          </cell>
          <cell r="E79">
            <v>0.89800000000000002</v>
          </cell>
          <cell r="F79">
            <v>1.1140000000000001</v>
          </cell>
          <cell r="H79">
            <v>1.0900000000000001</v>
          </cell>
          <cell r="I79">
            <v>1</v>
          </cell>
          <cell r="J79">
            <v>1</v>
          </cell>
          <cell r="K79">
            <v>1</v>
          </cell>
          <cell r="L79">
            <v>1</v>
          </cell>
          <cell r="M79">
            <v>4.2999999999999997E-2</v>
          </cell>
          <cell r="N79">
            <v>3.7000000000000005E-2</v>
          </cell>
          <cell r="O79">
            <v>1.7000000000000001E-2</v>
          </cell>
          <cell r="P79">
            <v>5.5E-2</v>
          </cell>
          <cell r="Q79">
            <v>4.0000000000000001E-3</v>
          </cell>
        </row>
        <row r="80">
          <cell r="B80" t="str">
            <v>Республика Саха (Якутия)</v>
          </cell>
          <cell r="C80">
            <v>2.02</v>
          </cell>
          <cell r="D80">
            <v>1.746</v>
          </cell>
          <cell r="E80">
            <v>3.0329999999999999</v>
          </cell>
          <cell r="F80">
            <v>1.796</v>
          </cell>
          <cell r="H80">
            <v>1.0900000000000001</v>
          </cell>
          <cell r="I80">
            <v>1</v>
          </cell>
          <cell r="J80">
            <v>1</v>
          </cell>
          <cell r="K80">
            <v>1</v>
          </cell>
          <cell r="L80">
            <v>1</v>
          </cell>
          <cell r="M80">
            <v>7.0000000000000007E-2</v>
          </cell>
          <cell r="N80">
            <v>6.0999999999999999E-2</v>
          </cell>
          <cell r="O80">
            <v>2.7000000000000003E-2</v>
          </cell>
          <cell r="P80">
            <v>9.3000000000000013E-2</v>
          </cell>
          <cell r="Q80">
            <v>6.0000000000000001E-3</v>
          </cell>
        </row>
        <row r="81">
          <cell r="B81" t="str">
            <v>Приморский край</v>
          </cell>
          <cell r="C81">
            <v>1.1559999999999999</v>
          </cell>
          <cell r="D81">
            <v>1.149</v>
          </cell>
          <cell r="E81">
            <v>1.214</v>
          </cell>
          <cell r="F81">
            <v>1.032</v>
          </cell>
          <cell r="H81">
            <v>1.0900000000000001</v>
          </cell>
          <cell r="I81">
            <v>1</v>
          </cell>
          <cell r="J81">
            <v>1</v>
          </cell>
          <cell r="K81">
            <v>1</v>
          </cell>
          <cell r="L81">
            <v>1</v>
          </cell>
          <cell r="M81">
            <v>4.2999999999999997E-2</v>
          </cell>
          <cell r="N81">
            <v>3.7000000000000005E-2</v>
          </cell>
          <cell r="O81">
            <v>1.7000000000000001E-2</v>
          </cell>
          <cell r="P81">
            <v>5.5E-2</v>
          </cell>
          <cell r="Q81">
            <v>4.0000000000000001E-3</v>
          </cell>
        </row>
        <row r="82">
          <cell r="B82" t="str">
            <v>Хабаровский край</v>
          </cell>
          <cell r="C82">
            <v>1.397</v>
          </cell>
          <cell r="D82">
            <v>1.4319999999999999</v>
          </cell>
          <cell r="E82">
            <v>1.325</v>
          </cell>
          <cell r="F82">
            <v>1.234</v>
          </cell>
          <cell r="H82">
            <v>1.0900000000000001</v>
          </cell>
          <cell r="I82">
            <v>1</v>
          </cell>
          <cell r="J82">
            <v>1</v>
          </cell>
          <cell r="K82">
            <v>1</v>
          </cell>
          <cell r="L82">
            <v>1</v>
          </cell>
          <cell r="M82">
            <v>4.2999999999999997E-2</v>
          </cell>
          <cell r="N82">
            <v>3.7000000000000005E-2</v>
          </cell>
          <cell r="O82">
            <v>1.7000000000000001E-2</v>
          </cell>
          <cell r="P82">
            <v>5.5E-2</v>
          </cell>
          <cell r="Q82">
            <v>4.0000000000000001E-3</v>
          </cell>
        </row>
        <row r="83">
          <cell r="B83" t="str">
            <v>Амурская область</v>
          </cell>
          <cell r="C83">
            <v>1.1919999999999999</v>
          </cell>
          <cell r="D83">
            <v>1.216</v>
          </cell>
          <cell r="E83">
            <v>1.125</v>
          </cell>
          <cell r="F83">
            <v>1.1359999999999999</v>
          </cell>
          <cell r="H83">
            <v>1.0900000000000001</v>
          </cell>
          <cell r="I83">
            <v>1</v>
          </cell>
          <cell r="J83">
            <v>1</v>
          </cell>
          <cell r="K83">
            <v>1</v>
          </cell>
          <cell r="L83">
            <v>1</v>
          </cell>
          <cell r="M83">
            <v>7.0000000000000007E-2</v>
          </cell>
          <cell r="N83">
            <v>6.0999999999999999E-2</v>
          </cell>
          <cell r="O83">
            <v>2.7000000000000003E-2</v>
          </cell>
          <cell r="P83">
            <v>9.3000000000000013E-2</v>
          </cell>
          <cell r="Q83">
            <v>6.0000000000000001E-3</v>
          </cell>
        </row>
        <row r="84">
          <cell r="B84" t="str">
            <v>Камчатский край</v>
          </cell>
          <cell r="C84">
            <v>2.6440000000000001</v>
          </cell>
          <cell r="D84">
            <v>2.6589999999999998</v>
          </cell>
          <cell r="E84">
            <v>2.7429999999999999</v>
          </cell>
          <cell r="F84">
            <v>2.11</v>
          </cell>
          <cell r="H84">
            <v>1.0900000000000001</v>
          </cell>
          <cell r="I84">
            <v>1</v>
          </cell>
          <cell r="J84">
            <v>1</v>
          </cell>
          <cell r="K84">
            <v>1</v>
          </cell>
          <cell r="L84">
            <v>1</v>
          </cell>
          <cell r="M84">
            <v>3.2000000000000001E-2</v>
          </cell>
          <cell r="N84">
            <v>2.8999999999999998E-2</v>
          </cell>
          <cell r="O84">
            <v>1.3000000000000001E-2</v>
          </cell>
          <cell r="P84">
            <v>0.04</v>
          </cell>
          <cell r="Q84">
            <v>3.0000000000000001E-3</v>
          </cell>
        </row>
        <row r="85">
          <cell r="B85" t="str">
            <v>Магаданская область</v>
          </cell>
          <cell r="C85">
            <v>2.39</v>
          </cell>
          <cell r="D85">
            <v>2.508</v>
          </cell>
          <cell r="E85">
            <v>2.1739999999999999</v>
          </cell>
          <cell r="F85">
            <v>1.65</v>
          </cell>
          <cell r="H85">
            <v>1.0900000000000001</v>
          </cell>
          <cell r="I85">
            <v>1</v>
          </cell>
          <cell r="J85">
            <v>1</v>
          </cell>
          <cell r="K85">
            <v>1</v>
          </cell>
          <cell r="L85">
            <v>1</v>
          </cell>
          <cell r="M85">
            <v>7.0000000000000007E-2</v>
          </cell>
          <cell r="N85">
            <v>6.0999999999999999E-2</v>
          </cell>
          <cell r="O85">
            <v>2.7000000000000003E-2</v>
          </cell>
          <cell r="P85">
            <v>9.3000000000000013E-2</v>
          </cell>
          <cell r="Q85">
            <v>6.0000000000000001E-3</v>
          </cell>
        </row>
        <row r="86">
          <cell r="B86" t="str">
            <v>Сахалинская область</v>
          </cell>
          <cell r="C86">
            <v>2.72</v>
          </cell>
          <cell r="D86">
            <v>2.2109999999999999</v>
          </cell>
          <cell r="E86">
            <v>4.7569999999999997</v>
          </cell>
          <cell r="F86">
            <v>1.6459999999999999</v>
          </cell>
          <cell r="H86">
            <v>1.0900000000000001</v>
          </cell>
          <cell r="I86">
            <v>1</v>
          </cell>
          <cell r="J86">
            <v>1</v>
          </cell>
          <cell r="K86">
            <v>1</v>
          </cell>
          <cell r="L86">
            <v>1</v>
          </cell>
          <cell r="M86">
            <v>4.2999999999999997E-2</v>
          </cell>
          <cell r="N86">
            <v>3.7000000000000005E-2</v>
          </cell>
          <cell r="O86">
            <v>1.7000000000000001E-2</v>
          </cell>
          <cell r="P86">
            <v>5.5E-2</v>
          </cell>
          <cell r="Q86">
            <v>4.0000000000000001E-3</v>
          </cell>
        </row>
        <row r="87">
          <cell r="B87" t="str">
            <v>Еврейская а.о.</v>
          </cell>
          <cell r="C87">
            <v>1.4770000000000001</v>
          </cell>
          <cell r="D87">
            <v>1.5469999999999999</v>
          </cell>
          <cell r="E87">
            <v>1.306</v>
          </cell>
          <cell r="F87">
            <v>1.2330000000000001</v>
          </cell>
          <cell r="H87">
            <v>1.0900000000000001</v>
          </cell>
          <cell r="I87">
            <v>1</v>
          </cell>
          <cell r="J87">
            <v>1</v>
          </cell>
          <cell r="K87">
            <v>1</v>
          </cell>
          <cell r="L87">
            <v>1</v>
          </cell>
          <cell r="M87">
            <v>4.2999999999999997E-2</v>
          </cell>
          <cell r="N87">
            <v>3.7000000000000005E-2</v>
          </cell>
          <cell r="O87">
            <v>1.7000000000000001E-2</v>
          </cell>
          <cell r="P87">
            <v>5.5E-2</v>
          </cell>
          <cell r="Q87">
            <v>4.0000000000000001E-3</v>
          </cell>
        </row>
        <row r="88">
          <cell r="B88" t="str">
            <v>Чукотский а. о.</v>
          </cell>
          <cell r="C88">
            <v>4.08</v>
          </cell>
          <cell r="H88">
            <v>1.0900000000000001</v>
          </cell>
          <cell r="I88">
            <v>1</v>
          </cell>
          <cell r="J88">
            <v>1</v>
          </cell>
          <cell r="K88">
            <v>1</v>
          </cell>
          <cell r="L88">
            <v>1</v>
          </cell>
          <cell r="M88">
            <v>4.2999999999999997E-2</v>
          </cell>
          <cell r="N88">
            <v>3.7000000000000005E-2</v>
          </cell>
          <cell r="O88">
            <v>1.7000000000000001E-2</v>
          </cell>
          <cell r="P88">
            <v>5.5E-2</v>
          </cell>
          <cell r="Q88">
            <v>4.0000000000000001E-3</v>
          </cell>
        </row>
        <row r="89">
          <cell r="B89" t="str">
            <v>Республика Крым</v>
          </cell>
          <cell r="C89">
            <v>1</v>
          </cell>
          <cell r="H89">
            <v>1</v>
          </cell>
          <cell r="I89">
            <v>1</v>
          </cell>
          <cell r="J89">
            <v>1</v>
          </cell>
          <cell r="K89">
            <v>1</v>
          </cell>
          <cell r="L89">
            <v>1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</row>
        <row r="90">
          <cell r="B90" t="str">
            <v>Севастополь</v>
          </cell>
          <cell r="C90">
            <v>1</v>
          </cell>
          <cell r="H90">
            <v>1</v>
          </cell>
          <cell r="I90">
            <v>1</v>
          </cell>
          <cell r="J90">
            <v>1</v>
          </cell>
          <cell r="K90">
            <v>1</v>
          </cell>
          <cell r="L90">
            <v>1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</row>
        <row r="91">
          <cell r="B91" t="str">
            <v>нет</v>
          </cell>
          <cell r="C91">
            <v>1</v>
          </cell>
          <cell r="H91">
            <v>1</v>
          </cell>
          <cell r="I91">
            <v>1</v>
          </cell>
          <cell r="J91">
            <v>1</v>
          </cell>
          <cell r="K91">
            <v>1</v>
          </cell>
          <cell r="L91">
            <v>1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3"/>
  <sheetViews>
    <sheetView tabSelected="1" topLeftCell="A38" zoomScale="80" zoomScaleNormal="80" workbookViewId="0">
      <selection activeCell="G82" sqref="G82"/>
    </sheetView>
  </sheetViews>
  <sheetFormatPr defaultRowHeight="12.75" x14ac:dyDescent="0.2"/>
  <cols>
    <col min="1" max="1" width="5.28515625" style="1" customWidth="1"/>
    <col min="2" max="2" width="17.7109375" style="1" customWidth="1"/>
    <col min="3" max="3" width="48.7109375" style="1" customWidth="1"/>
    <col min="4" max="4" width="13.5703125" style="1" customWidth="1"/>
    <col min="5" max="5" width="13.28515625" style="1" customWidth="1"/>
    <col min="6" max="6" width="11.28515625" style="1" customWidth="1"/>
    <col min="7" max="7" width="21" style="1" customWidth="1"/>
    <col min="8" max="9" width="9.140625" style="2" hidden="1" customWidth="1"/>
    <col min="10" max="10" width="10.5703125" style="1" bestFit="1" customWidth="1"/>
    <col min="11" max="11" width="11.42578125" style="1" customWidth="1"/>
    <col min="12" max="12" width="17" style="1" customWidth="1"/>
    <col min="13" max="16384" width="9.140625" style="1"/>
  </cols>
  <sheetData>
    <row r="1" spans="2:9" x14ac:dyDescent="0.2">
      <c r="H1" s="2" t="s">
        <v>0</v>
      </c>
      <c r="I1" s="2" t="s">
        <v>0</v>
      </c>
    </row>
    <row r="2" spans="2:9" x14ac:dyDescent="0.2">
      <c r="B2" s="1" t="s">
        <v>1</v>
      </c>
      <c r="C2" s="32" t="str">
        <f>IF('[1]Расчет стоимости'!C8="","",'[1]Расчет стоимости'!C8)&amp;" "&amp;IF('[1]Расчет стоимости'!C9="","",'[1]Расчет стоимости'!C9)</f>
        <v xml:space="preserve">АО "Тываэнерго" </v>
      </c>
      <c r="D2" s="32"/>
      <c r="E2" s="32"/>
    </row>
    <row r="3" spans="2:9" x14ac:dyDescent="0.2">
      <c r="C3" s="31" t="s">
        <v>2</v>
      </c>
      <c r="D3" s="31"/>
      <c r="E3" s="31"/>
    </row>
    <row r="4" spans="2:9" x14ac:dyDescent="0.2">
      <c r="B4" s="1" t="s">
        <v>3</v>
      </c>
      <c r="C4" s="28"/>
      <c r="D4" s="28"/>
      <c r="E4" s="28"/>
    </row>
    <row r="5" spans="2:9" x14ac:dyDescent="0.2">
      <c r="C5" s="3" t="s">
        <v>4</v>
      </c>
      <c r="D5" s="28"/>
      <c r="E5" s="28"/>
    </row>
    <row r="6" spans="2:9" x14ac:dyDescent="0.2">
      <c r="B6" s="4" t="s">
        <v>81</v>
      </c>
      <c r="C6" s="28"/>
      <c r="D6" s="28"/>
      <c r="F6" s="33" t="s">
        <v>5</v>
      </c>
      <c r="G6" s="33"/>
    </row>
    <row r="7" spans="2:9" x14ac:dyDescent="0.2">
      <c r="C7" s="5"/>
      <c r="D7" s="5"/>
      <c r="E7" s="28"/>
    </row>
    <row r="8" spans="2:9" ht="12.75" customHeight="1" x14ac:dyDescent="0.2">
      <c r="C8" s="28" t="s">
        <v>6</v>
      </c>
      <c r="D8" s="28"/>
      <c r="E8" s="28"/>
    </row>
    <row r="9" spans="2:9" x14ac:dyDescent="0.2">
      <c r="B9" s="3" t="s">
        <v>4</v>
      </c>
      <c r="C9" s="28"/>
      <c r="D9" s="28"/>
      <c r="E9" s="28"/>
    </row>
    <row r="11" spans="2:9" x14ac:dyDescent="0.2">
      <c r="B11" s="34" t="s">
        <v>7</v>
      </c>
      <c r="C11" s="34"/>
      <c r="D11" s="34"/>
      <c r="E11" s="34"/>
      <c r="F11" s="34"/>
      <c r="G11" s="34"/>
    </row>
    <row r="13" spans="2:9" ht="12.75" customHeight="1" x14ac:dyDescent="0.2">
      <c r="B13" s="35" t="str">
        <f>IF('[1]Расчет стоимости'!C6="","",'[1]Расчет стоимости'!C6)</f>
        <v>МКЖД Хову-Аксы ВЛ</v>
      </c>
      <c r="C13" s="35"/>
      <c r="D13" s="35"/>
      <c r="E13" s="35"/>
      <c r="F13" s="35"/>
      <c r="G13" s="35"/>
    </row>
    <row r="14" spans="2:9" x14ac:dyDescent="0.2">
      <c r="C14" s="31" t="s">
        <v>8</v>
      </c>
      <c r="D14" s="31"/>
      <c r="E14" s="31"/>
      <c r="F14" s="31"/>
      <c r="G14" s="31"/>
    </row>
    <row r="15" spans="2:9" x14ac:dyDescent="0.2">
      <c r="B15" s="1" t="str">
        <f>"            Составлен в прогнозных ценах года окончания строительства: "</f>
        <v xml:space="preserve">            Составлен в прогнозных ценах года окончания строительства: </v>
      </c>
      <c r="C15" s="6"/>
    </row>
    <row r="17" spans="1:9" x14ac:dyDescent="0.2">
      <c r="G17" s="1" t="s">
        <v>9</v>
      </c>
    </row>
    <row r="18" spans="1:9" ht="12.75" customHeight="1" x14ac:dyDescent="0.2">
      <c r="A18" s="29" t="s">
        <v>10</v>
      </c>
      <c r="B18" s="29" t="s">
        <v>11</v>
      </c>
      <c r="C18" s="29" t="s">
        <v>12</v>
      </c>
      <c r="D18" s="30" t="s">
        <v>13</v>
      </c>
      <c r="E18" s="30"/>
      <c r="F18" s="30"/>
      <c r="G18" s="29" t="s">
        <v>14</v>
      </c>
    </row>
    <row r="19" spans="1:9" ht="38.25" x14ac:dyDescent="0.2">
      <c r="A19" s="29"/>
      <c r="B19" s="29"/>
      <c r="C19" s="29"/>
      <c r="D19" s="7" t="s">
        <v>15</v>
      </c>
      <c r="E19" s="7" t="s">
        <v>16</v>
      </c>
      <c r="F19" s="7" t="s">
        <v>17</v>
      </c>
      <c r="G19" s="29"/>
    </row>
    <row r="20" spans="1:9" x14ac:dyDescent="0.2">
      <c r="A20" s="8">
        <v>1</v>
      </c>
      <c r="B20" s="8">
        <v>2</v>
      </c>
      <c r="C20" s="8">
        <v>3</v>
      </c>
      <c r="D20" s="8">
        <v>4</v>
      </c>
      <c r="E20" s="8">
        <v>5</v>
      </c>
      <c r="F20" s="8">
        <v>6</v>
      </c>
      <c r="G20" s="8">
        <v>7</v>
      </c>
    </row>
    <row r="21" spans="1:9" ht="12.75" hidden="1" customHeight="1" x14ac:dyDescent="0.2">
      <c r="A21" s="9"/>
      <c r="B21" s="10" t="s">
        <v>18</v>
      </c>
      <c r="C21" s="11"/>
      <c r="D21" s="12"/>
      <c r="E21" s="12"/>
      <c r="F21" s="12"/>
      <c r="G21" s="12"/>
    </row>
    <row r="22" spans="1:9" ht="12.75" hidden="1" customHeight="1" x14ac:dyDescent="0.2">
      <c r="A22" s="9"/>
      <c r="B22" s="10"/>
      <c r="C22" s="11" t="s">
        <v>19</v>
      </c>
      <c r="D22" s="12"/>
      <c r="E22" s="12"/>
      <c r="F22" s="13">
        <f>N('[1]Расчет стоимости'!R20)+N('[1]Расчет стоимости'!R21)</f>
        <v>0</v>
      </c>
      <c r="G22" s="12">
        <f t="shared" ref="G22:G25" si="0">IFERROR(D22+E22+F22,0)</f>
        <v>0</v>
      </c>
    </row>
    <row r="23" spans="1:9" ht="12.75" hidden="1" customHeight="1" x14ac:dyDescent="0.2">
      <c r="A23" s="9"/>
      <c r="B23" s="10"/>
      <c r="C23" s="11" t="s">
        <v>20</v>
      </c>
      <c r="D23" s="12"/>
      <c r="E23" s="12"/>
      <c r="F23" s="13">
        <f>N('[1]Расчет стоимости'!R135)+N('[1]Расчет стоимости'!R136)</f>
        <v>0</v>
      </c>
      <c r="G23" s="12">
        <f t="shared" si="0"/>
        <v>0</v>
      </c>
    </row>
    <row r="24" spans="1:9" ht="12.75" hidden="1" customHeight="1" x14ac:dyDescent="0.2">
      <c r="A24" s="9"/>
      <c r="B24" s="10"/>
      <c r="C24" s="11" t="s">
        <v>21</v>
      </c>
      <c r="D24" s="12"/>
      <c r="E24" s="12"/>
      <c r="F24" s="13">
        <f>N('[1]Расчет стоимости'!R22)+N('[1]Расчет стоимости'!R207)+N('[1]Расчет стоимости'!R208)</f>
        <v>0</v>
      </c>
      <c r="G24" s="12">
        <f t="shared" si="0"/>
        <v>0</v>
      </c>
    </row>
    <row r="25" spans="1:9" ht="12.75" hidden="1" customHeight="1" x14ac:dyDescent="0.2">
      <c r="A25" s="9"/>
      <c r="B25" s="10"/>
      <c r="C25" s="10" t="s">
        <v>22</v>
      </c>
      <c r="D25" s="14">
        <f>SUM(D22:D24)</f>
        <v>0</v>
      </c>
      <c r="E25" s="14">
        <f t="shared" ref="E25:F25" si="1">SUM(E22:E24)</f>
        <v>0</v>
      </c>
      <c r="F25" s="14">
        <f t="shared" si="1"/>
        <v>0</v>
      </c>
      <c r="G25" s="15">
        <f t="shared" si="0"/>
        <v>0</v>
      </c>
    </row>
    <row r="26" spans="1:9" x14ac:dyDescent="0.2">
      <c r="A26" s="9"/>
      <c r="B26" s="10" t="s">
        <v>23</v>
      </c>
      <c r="C26" s="11"/>
      <c r="D26" s="12"/>
      <c r="E26" s="12"/>
      <c r="F26" s="12"/>
      <c r="G26" s="16"/>
      <c r="I26" s="2">
        <f ca="1">I51/(1+$H$51)-D45-D39</f>
        <v>29648.780979431929</v>
      </c>
    </row>
    <row r="27" spans="1:9" x14ac:dyDescent="0.2">
      <c r="A27" s="9"/>
      <c r="B27" s="10"/>
      <c r="C27" s="11" t="s">
        <v>24</v>
      </c>
      <c r="D27" s="12">
        <v>28880.597000000002</v>
      </c>
      <c r="E27" s="12">
        <f ca="1">'[1]Расчет стоимости'!T358-(E39+E45+E51)</f>
        <v>1028.7993841780763</v>
      </c>
      <c r="F27" s="12">
        <v>0</v>
      </c>
      <c r="G27" s="16">
        <f ca="1">SUM(D27:F27)</f>
        <v>29909.396384178079</v>
      </c>
    </row>
    <row r="28" spans="1:9" x14ac:dyDescent="0.2">
      <c r="A28" s="9"/>
      <c r="B28" s="10"/>
      <c r="C28" s="11" t="s">
        <v>25</v>
      </c>
      <c r="D28" s="12">
        <f ca="1">'[1]Расчет стоимости'!T354+'[1]Расчет стоимости'!T355-(D40+D46+D52)</f>
        <v>0</v>
      </c>
      <c r="E28" s="12">
        <f ca="1">'[1]Расчет стоимости'!T359-(E40+E46+E52)</f>
        <v>0</v>
      </c>
      <c r="F28" s="12">
        <v>0</v>
      </c>
      <c r="G28" s="16">
        <f t="shared" ref="G28:G29" ca="1" si="2">SUM(D28:F28)</f>
        <v>0</v>
      </c>
    </row>
    <row r="29" spans="1:9" x14ac:dyDescent="0.2">
      <c r="A29" s="9"/>
      <c r="B29" s="10"/>
      <c r="C29" s="11" t="s">
        <v>26</v>
      </c>
      <c r="D29" s="12">
        <f ca="1">'[1]Расчет стоимости'!T356+'[1]Расчет стоимости'!T357-(D41+D47+D53)</f>
        <v>0</v>
      </c>
      <c r="E29" s="12">
        <f ca="1">'[1]Расчет стоимости'!T360-(E41+E47+E53)</f>
        <v>0</v>
      </c>
      <c r="F29" s="12">
        <v>0</v>
      </c>
      <c r="G29" s="16">
        <f t="shared" ca="1" si="2"/>
        <v>0</v>
      </c>
    </row>
    <row r="30" spans="1:9" x14ac:dyDescent="0.2">
      <c r="A30" s="9"/>
      <c r="B30" s="10"/>
      <c r="C30" s="10" t="s">
        <v>27</v>
      </c>
      <c r="D30" s="14">
        <f ca="1">SUM(D27:D29)</f>
        <v>28880.597000000002</v>
      </c>
      <c r="E30" s="14">
        <f t="shared" ref="E30:F30" ca="1" si="3">SUM(E27:E29)</f>
        <v>1028.7993841780763</v>
      </c>
      <c r="F30" s="14">
        <f t="shared" si="3"/>
        <v>0</v>
      </c>
      <c r="G30" s="15">
        <f t="shared" ref="G30" ca="1" si="4">IFERROR(D30+E30+F30,0)</f>
        <v>29909.396384178079</v>
      </c>
    </row>
    <row r="31" spans="1:9" x14ac:dyDescent="0.2">
      <c r="A31" s="9"/>
      <c r="B31" s="10" t="s">
        <v>28</v>
      </c>
      <c r="C31" s="11"/>
      <c r="D31" s="12"/>
      <c r="E31" s="12"/>
      <c r="F31" s="12"/>
      <c r="G31" s="16"/>
      <c r="I31" s="2">
        <f ca="1">I52/(1+$H$52)-D46-D40</f>
        <v>0</v>
      </c>
    </row>
    <row r="32" spans="1:9" x14ac:dyDescent="0.2">
      <c r="A32" s="9"/>
      <c r="B32" s="10" t="s">
        <v>29</v>
      </c>
      <c r="C32" s="11"/>
      <c r="D32" s="12"/>
      <c r="E32" s="12"/>
      <c r="F32" s="12"/>
      <c r="G32" s="16"/>
      <c r="I32" s="2">
        <f ca="1">I53/(1+$H$53)-D47-D41</f>
        <v>0</v>
      </c>
    </row>
    <row r="33" spans="1:10" x14ac:dyDescent="0.2">
      <c r="A33" s="9"/>
      <c r="B33" s="10" t="s">
        <v>30</v>
      </c>
      <c r="C33" s="11"/>
      <c r="D33" s="12"/>
      <c r="E33" s="12"/>
      <c r="F33" s="12"/>
      <c r="G33" s="16"/>
    </row>
    <row r="34" spans="1:10" s="19" customFormat="1" x14ac:dyDescent="0.2">
      <c r="A34" s="17"/>
      <c r="B34" s="10"/>
      <c r="C34" s="10" t="s">
        <v>31</v>
      </c>
      <c r="D34" s="14">
        <f ca="1">SUM(D35:D37)</f>
        <v>28880.597000000002</v>
      </c>
      <c r="E34" s="14">
        <f ca="1">SUM(E35:E37)</f>
        <v>1028.7993841780763</v>
      </c>
      <c r="F34" s="14">
        <f t="shared" ref="F34:G34" si="5">SUM(F35:F37)</f>
        <v>0</v>
      </c>
      <c r="G34" s="15">
        <f t="shared" ca="1" si="5"/>
        <v>29909.396384178079</v>
      </c>
      <c r="H34" s="18"/>
      <c r="I34" s="18"/>
      <c r="J34" s="1"/>
    </row>
    <row r="35" spans="1:10" x14ac:dyDescent="0.2">
      <c r="A35" s="9"/>
      <c r="B35" s="10"/>
      <c r="C35" s="11" t="s">
        <v>32</v>
      </c>
      <c r="D35" s="12">
        <f>D22+D27</f>
        <v>28880.597000000002</v>
      </c>
      <c r="E35" s="12">
        <f t="shared" ref="E35:F35" ca="1" si="6">E22+E27</f>
        <v>1028.7993841780763</v>
      </c>
      <c r="F35" s="12">
        <f t="shared" si="6"/>
        <v>0</v>
      </c>
      <c r="G35" s="16">
        <f t="shared" ref="G35:G37" ca="1" si="7">SUM(D35:F35)</f>
        <v>29909.396384178079</v>
      </c>
    </row>
    <row r="36" spans="1:10" x14ac:dyDescent="0.2">
      <c r="A36" s="9"/>
      <c r="B36" s="10"/>
      <c r="C36" s="11" t="s">
        <v>33</v>
      </c>
      <c r="D36" s="12">
        <f t="shared" ref="D36:F37" ca="1" si="8">D23+D28</f>
        <v>0</v>
      </c>
      <c r="E36" s="12">
        <f t="shared" ca="1" si="8"/>
        <v>0</v>
      </c>
      <c r="F36" s="12">
        <f t="shared" si="8"/>
        <v>0</v>
      </c>
      <c r="G36" s="16">
        <f t="shared" ca="1" si="7"/>
        <v>0</v>
      </c>
    </row>
    <row r="37" spans="1:10" x14ac:dyDescent="0.2">
      <c r="A37" s="9"/>
      <c r="B37" s="10"/>
      <c r="C37" s="11" t="s">
        <v>34</v>
      </c>
      <c r="D37" s="12">
        <f t="shared" ca="1" si="8"/>
        <v>0</v>
      </c>
      <c r="E37" s="12">
        <f t="shared" ca="1" si="8"/>
        <v>0</v>
      </c>
      <c r="F37" s="12">
        <f t="shared" si="8"/>
        <v>0</v>
      </c>
      <c r="G37" s="16">
        <f t="shared" ca="1" si="7"/>
        <v>0</v>
      </c>
    </row>
    <row r="38" spans="1:10" x14ac:dyDescent="0.2">
      <c r="A38" s="9"/>
      <c r="B38" s="10" t="s">
        <v>35</v>
      </c>
      <c r="C38" s="11"/>
      <c r="D38" s="12"/>
      <c r="E38" s="12"/>
      <c r="F38" s="12"/>
      <c r="G38" s="12"/>
    </row>
    <row r="39" spans="1:10" x14ac:dyDescent="0.2">
      <c r="A39" s="9"/>
      <c r="B39" s="11" t="s">
        <v>36</v>
      </c>
      <c r="C39" s="11" t="s">
        <v>37</v>
      </c>
      <c r="D39" s="13">
        <v>480</v>
      </c>
      <c r="E39" s="12"/>
      <c r="F39" s="12"/>
      <c r="G39" s="12">
        <f>IFERROR(D39+E39+F39,0)</f>
        <v>480</v>
      </c>
    </row>
    <row r="40" spans="1:10" x14ac:dyDescent="0.2">
      <c r="A40" s="9"/>
      <c r="B40" s="11" t="s">
        <v>36</v>
      </c>
      <c r="C40" s="11" t="s">
        <v>38</v>
      </c>
      <c r="D40" s="13">
        <f ca="1">ROUND('[1]Расчет стоимости'!R182*MAX('[1]Расчет стоимости'!M379:M382),2)</f>
        <v>0</v>
      </c>
      <c r="E40" s="12"/>
      <c r="F40" s="12"/>
      <c r="G40" s="12">
        <f t="shared" ref="G40:G43" ca="1" si="9">IFERROR(D40+E40+F40,0)</f>
        <v>0</v>
      </c>
    </row>
    <row r="41" spans="1:10" x14ac:dyDescent="0.2">
      <c r="A41" s="9"/>
      <c r="B41" s="11" t="s">
        <v>36</v>
      </c>
      <c r="C41" s="11" t="s">
        <v>39</v>
      </c>
      <c r="D41" s="13">
        <f ca="1">ROUND('[1]Расчет стоимости'!R300*'[1]Расчет стоимости'!M384,2)</f>
        <v>0</v>
      </c>
      <c r="E41" s="12"/>
      <c r="F41" s="12"/>
      <c r="G41" s="12">
        <f t="shared" ca="1" si="9"/>
        <v>0</v>
      </c>
    </row>
    <row r="42" spans="1:10" s="19" customFormat="1" x14ac:dyDescent="0.2">
      <c r="A42" s="17"/>
      <c r="B42" s="10"/>
      <c r="C42" s="10" t="s">
        <v>40</v>
      </c>
      <c r="D42" s="14">
        <f ca="1">SUM(D39:D41)</f>
        <v>480</v>
      </c>
      <c r="E42" s="14">
        <f t="shared" ref="E42:F42" si="10">SUM(E39:E41)</f>
        <v>0</v>
      </c>
      <c r="F42" s="14">
        <f t="shared" si="10"/>
        <v>0</v>
      </c>
      <c r="G42" s="14">
        <f t="shared" ca="1" si="9"/>
        <v>480</v>
      </c>
      <c r="H42" s="18"/>
      <c r="I42" s="18"/>
    </row>
    <row r="43" spans="1:10" s="19" customFormat="1" x14ac:dyDescent="0.2">
      <c r="A43" s="17"/>
      <c r="B43" s="10"/>
      <c r="C43" s="10" t="s">
        <v>41</v>
      </c>
      <c r="D43" s="14">
        <f ca="1">D34+D42</f>
        <v>29360.597000000002</v>
      </c>
      <c r="E43" s="14">
        <f ca="1">E34+E42</f>
        <v>1028.7993841780763</v>
      </c>
      <c r="F43" s="14">
        <f>F34+F42</f>
        <v>0</v>
      </c>
      <c r="G43" s="14">
        <f t="shared" ca="1" si="9"/>
        <v>30389.396384178079</v>
      </c>
      <c r="H43" s="18"/>
      <c r="I43" s="18"/>
    </row>
    <row r="44" spans="1:10" x14ac:dyDescent="0.2">
      <c r="A44" s="9"/>
      <c r="B44" s="10" t="s">
        <v>42</v>
      </c>
      <c r="C44" s="11"/>
      <c r="D44" s="12"/>
      <c r="E44" s="12"/>
      <c r="F44" s="12"/>
      <c r="G44" s="12"/>
    </row>
    <row r="45" spans="1:10" x14ac:dyDescent="0.2">
      <c r="A45" s="9"/>
      <c r="B45" s="20" t="s">
        <v>43</v>
      </c>
      <c r="C45" s="11" t="s">
        <v>44</v>
      </c>
      <c r="D45" s="13">
        <f ca="1">ROUND('[1]Расчет стоимости'!R105*MAX('[1]Расчет стоимости'!M375:M378),2)</f>
        <v>800.22</v>
      </c>
      <c r="E45" s="12"/>
      <c r="F45" s="12"/>
      <c r="G45" s="12">
        <f t="shared" ref="G45:G49" ca="1" si="11">IFERROR(D45+E45+F45,0)</f>
        <v>800.22</v>
      </c>
    </row>
    <row r="46" spans="1:10" x14ac:dyDescent="0.2">
      <c r="A46" s="9"/>
      <c r="B46" s="20" t="s">
        <v>43</v>
      </c>
      <c r="C46" s="11" t="s">
        <v>45</v>
      </c>
      <c r="D46" s="13">
        <f ca="1">ROUND('[1]Расчет стоимости'!R183*MAX('[1]Расчет стоимости'!M379:M382),2)</f>
        <v>0</v>
      </c>
      <c r="E46" s="12"/>
      <c r="F46" s="12"/>
      <c r="G46" s="12">
        <f t="shared" ca="1" si="11"/>
        <v>0</v>
      </c>
    </row>
    <row r="47" spans="1:10" x14ac:dyDescent="0.2">
      <c r="A47" s="9"/>
      <c r="B47" s="20" t="s">
        <v>43</v>
      </c>
      <c r="C47" s="11" t="s">
        <v>46</v>
      </c>
      <c r="D47" s="13">
        <f ca="1">ROUND('[1]Расчет стоимости'!R301*'[1]Расчет стоимости'!M384,2)</f>
        <v>0</v>
      </c>
      <c r="E47" s="12"/>
      <c r="F47" s="12"/>
      <c r="G47" s="12">
        <f t="shared" ca="1" si="11"/>
        <v>0</v>
      </c>
    </row>
    <row r="48" spans="1:10" s="19" customFormat="1" x14ac:dyDescent="0.2">
      <c r="A48" s="17"/>
      <c r="B48" s="10"/>
      <c r="C48" s="10" t="s">
        <v>47</v>
      </c>
      <c r="D48" s="14">
        <f ca="1">SUM(D45:D47)</f>
        <v>800.22</v>
      </c>
      <c r="E48" s="14">
        <f>SUM(E45:E47)</f>
        <v>0</v>
      </c>
      <c r="F48" s="14">
        <f>SUM(F45:F47)</f>
        <v>0</v>
      </c>
      <c r="G48" s="14">
        <f t="shared" ca="1" si="11"/>
        <v>800.22</v>
      </c>
      <c r="H48" s="18"/>
      <c r="I48" s="18"/>
    </row>
    <row r="49" spans="1:10" s="19" customFormat="1" x14ac:dyDescent="0.2">
      <c r="A49" s="17"/>
      <c r="B49" s="10"/>
      <c r="C49" s="10" t="s">
        <v>48</v>
      </c>
      <c r="D49" s="14">
        <f ca="1">D43+D48</f>
        <v>30160.817000000003</v>
      </c>
      <c r="E49" s="14">
        <f ca="1">E43+E48</f>
        <v>1028.7993841780763</v>
      </c>
      <c r="F49" s="14">
        <f>F43+F48</f>
        <v>0</v>
      </c>
      <c r="G49" s="14">
        <f t="shared" ca="1" si="11"/>
        <v>31189.61638417808</v>
      </c>
      <c r="H49" s="18"/>
      <c r="I49" s="18"/>
    </row>
    <row r="50" spans="1:10" s="19" customFormat="1" x14ac:dyDescent="0.2">
      <c r="A50" s="17"/>
      <c r="B50" s="10" t="s">
        <v>49</v>
      </c>
      <c r="C50" s="10"/>
      <c r="D50" s="14"/>
      <c r="E50" s="14"/>
      <c r="F50" s="14"/>
      <c r="G50" s="14"/>
      <c r="H50" s="18"/>
      <c r="I50" s="18"/>
    </row>
    <row r="51" spans="1:10" x14ac:dyDescent="0.2">
      <c r="A51" s="9"/>
      <c r="B51" s="11"/>
      <c r="C51" s="11" t="s">
        <v>50</v>
      </c>
      <c r="D51" s="12">
        <v>649.5</v>
      </c>
      <c r="E51" s="12"/>
      <c r="F51" s="12"/>
      <c r="G51" s="12">
        <f t="shared" ref="G51:G61" si="12">IFERROR(D51+E51+F51,0)</f>
        <v>649.5</v>
      </c>
      <c r="H51" s="2">
        <f>IFERROR(VLOOKUP('[1]Расчет стоимости'!$C$11,[1]Регионы!$B$6:$Q$91,[1]Регионы!$J$3,FALSE)*VLOOKUP('[1]Расчет стоимости'!$C$11,[1]Регионы!$B$6:$Q$91,[1]Регионы!$O$3,FALSE)+VLOOKUP('[1]Расчет стоимости'!$C$11,[1]Регионы!$B$6:$Q$91,[1]Регионы!$Q$3,FALSE),0)</f>
        <v>2.1000000000000001E-2</v>
      </c>
      <c r="I51" s="21">
        <f ca="1">('[1]Расчет стоимости'!$P$352+'[1]Расчет стоимости'!$P$356+'[1]Расчет стоимости'!$P$353)</f>
        <v>31578.51</v>
      </c>
      <c r="J51" s="19"/>
    </row>
    <row r="52" spans="1:10" x14ac:dyDescent="0.2">
      <c r="A52" s="9"/>
      <c r="B52" s="11"/>
      <c r="C52" s="11" t="s">
        <v>51</v>
      </c>
      <c r="D52" s="12">
        <f ca="1">ROUND((I31+D40+D46)*H52,2)</f>
        <v>0</v>
      </c>
      <c r="E52" s="12"/>
      <c r="F52" s="12"/>
      <c r="G52" s="12">
        <f t="shared" ca="1" si="12"/>
        <v>0</v>
      </c>
      <c r="H52" s="2">
        <f>IFERROR(VLOOKUP('[1]Расчет стоимости'!$C$11,[1]Регионы!$B$6:$Q$91,[1]Регионы!$K$3,FALSE)*VLOOKUP('[1]Расчет стоимости'!$C$11,[1]Регионы!$B$6:$Q$91,[1]Регионы!$N$3,FALSE)+VLOOKUP('[1]Расчет стоимости'!$C$11,[1]Регионы!$B$6:$Q$91,[1]Регионы!$Q$3,FALSE),0)</f>
        <v>4.1000000000000009E-2</v>
      </c>
      <c r="I52" s="21">
        <f ca="1">('[1]Расчет стоимости'!$P$354+'[1]Расчет стоимости'!$P$355)</f>
        <v>0</v>
      </c>
      <c r="J52" s="19"/>
    </row>
    <row r="53" spans="1:10" x14ac:dyDescent="0.2">
      <c r="A53" s="9"/>
      <c r="B53" s="11"/>
      <c r="C53" s="11" t="s">
        <v>52</v>
      </c>
      <c r="D53" s="12">
        <f ca="1">ROUND((I32+D41+D47)*H53,2)</f>
        <v>0</v>
      </c>
      <c r="E53" s="12"/>
      <c r="F53" s="12"/>
      <c r="G53" s="12">
        <f t="shared" ca="1" si="12"/>
        <v>0</v>
      </c>
      <c r="H53" s="2">
        <f>IFERROR(VLOOKUP('[1]Расчет стоимости'!$C$11,[1]Регионы!$B$6:$Q$91,[1]Регионы!$I$3,FALSE)*VLOOKUP('[1]Расчет стоимости'!$C$11,[1]Регионы!$B$6:$Q$91,[1]Регионы!$M$3,FALSE)+VLOOKUP('[1]Расчет стоимости'!$C$11,[1]Регионы!$B$6:$Q$91,[1]Регионы!$Q$3,FALSE),0)</f>
        <v>4.7E-2</v>
      </c>
      <c r="I53" s="21">
        <f ca="1">('[1]Расчет стоимости'!$P$357)</f>
        <v>0</v>
      </c>
      <c r="J53" s="19"/>
    </row>
    <row r="54" spans="1:10" x14ac:dyDescent="0.2">
      <c r="A54" s="9"/>
      <c r="B54" s="11" t="s">
        <v>36</v>
      </c>
      <c r="C54" s="11" t="s">
        <v>53</v>
      </c>
      <c r="D54" s="12"/>
      <c r="E54" s="12"/>
      <c r="F54" s="12">
        <f ca="1">'[1]Расчет стоимости'!T361</f>
        <v>0</v>
      </c>
      <c r="G54" s="12">
        <f t="shared" ca="1" si="12"/>
        <v>0</v>
      </c>
    </row>
    <row r="55" spans="1:10" x14ac:dyDescent="0.2">
      <c r="A55" s="9"/>
      <c r="B55" s="11" t="s">
        <v>36</v>
      </c>
      <c r="C55" s="11" t="s">
        <v>54</v>
      </c>
      <c r="D55" s="12"/>
      <c r="E55" s="12"/>
      <c r="F55" s="12">
        <f ca="1">'[1]Расчет стоимости'!T362</f>
        <v>0</v>
      </c>
      <c r="G55" s="12">
        <f t="shared" ca="1" si="12"/>
        <v>0</v>
      </c>
    </row>
    <row r="56" spans="1:10" x14ac:dyDescent="0.2">
      <c r="A56" s="9"/>
      <c r="B56" s="20" t="s">
        <v>36</v>
      </c>
      <c r="C56" s="11" t="s">
        <v>55</v>
      </c>
      <c r="D56" s="12"/>
      <c r="E56" s="12"/>
      <c r="F56" s="12">
        <f ca="1">'[1]Расчет стоимости'!T363</f>
        <v>0</v>
      </c>
      <c r="G56" s="12">
        <f t="shared" ca="1" si="12"/>
        <v>0</v>
      </c>
    </row>
    <row r="57" spans="1:10" x14ac:dyDescent="0.2">
      <c r="A57" s="9"/>
      <c r="B57" s="11" t="s">
        <v>36</v>
      </c>
      <c r="C57" s="11" t="s">
        <v>56</v>
      </c>
      <c r="D57" s="12"/>
      <c r="E57" s="12"/>
      <c r="F57" s="12">
        <f ca="1">'[1]Расчет стоимости'!T364-F63-F22</f>
        <v>4563.0123608860949</v>
      </c>
      <c r="G57" s="12">
        <f t="shared" ca="1" si="12"/>
        <v>4563.0123608860949</v>
      </c>
    </row>
    <row r="58" spans="1:10" x14ac:dyDescent="0.2">
      <c r="A58" s="9"/>
      <c r="B58" s="11" t="s">
        <v>36</v>
      </c>
      <c r="C58" s="11" t="s">
        <v>57</v>
      </c>
      <c r="D58" s="12"/>
      <c r="E58" s="12"/>
      <c r="F58" s="12">
        <f ca="1">'[1]Расчет стоимости'!T365-F64-F23</f>
        <v>0</v>
      </c>
      <c r="G58" s="12">
        <f t="shared" ca="1" si="12"/>
        <v>0</v>
      </c>
    </row>
    <row r="59" spans="1:10" x14ac:dyDescent="0.2">
      <c r="A59" s="9"/>
      <c r="B59" s="11" t="s">
        <v>36</v>
      </c>
      <c r="C59" s="11" t="s">
        <v>58</v>
      </c>
      <c r="D59" s="12"/>
      <c r="E59" s="12"/>
      <c r="F59" s="12">
        <f ca="1">'[1]Расчет стоимости'!T366-F65-F24</f>
        <v>0</v>
      </c>
      <c r="G59" s="12">
        <f t="shared" ca="1" si="12"/>
        <v>0</v>
      </c>
    </row>
    <row r="60" spans="1:10" s="19" customFormat="1" x14ac:dyDescent="0.2">
      <c r="A60" s="17"/>
      <c r="B60" s="10"/>
      <c r="C60" s="10" t="s">
        <v>59</v>
      </c>
      <c r="D60" s="14">
        <f t="shared" ref="D60:E60" ca="1" si="13">SUM(D51:D59)</f>
        <v>649.5</v>
      </c>
      <c r="E60" s="14">
        <f t="shared" si="13"/>
        <v>0</v>
      </c>
      <c r="F60" s="14">
        <f ca="1">SUM(F51:F59)</f>
        <v>4563.0123608860949</v>
      </c>
      <c r="G60" s="14">
        <f t="shared" ca="1" si="12"/>
        <v>5212.5123608860949</v>
      </c>
      <c r="H60" s="18"/>
      <c r="I60" s="18"/>
    </row>
    <row r="61" spans="1:10" s="19" customFormat="1" ht="12.75" hidden="1" customHeight="1" x14ac:dyDescent="0.2">
      <c r="A61" s="17"/>
      <c r="B61" s="10"/>
      <c r="C61" s="10" t="s">
        <v>60</v>
      </c>
      <c r="D61" s="14">
        <f ca="1">D49+D60</f>
        <v>30810.317000000003</v>
      </c>
      <c r="E61" s="14">
        <f ca="1">E49+E60</f>
        <v>1028.7993841780763</v>
      </c>
      <c r="F61" s="14">
        <f ca="1">F49+F60</f>
        <v>4563.0123608860949</v>
      </c>
      <c r="G61" s="14">
        <f t="shared" ca="1" si="12"/>
        <v>36402.128745064176</v>
      </c>
      <c r="H61" s="18"/>
      <c r="I61" s="18"/>
    </row>
    <row r="62" spans="1:10" s="19" customFormat="1" ht="12.75" hidden="1" customHeight="1" x14ac:dyDescent="0.2">
      <c r="A62" s="17"/>
      <c r="B62" s="10" t="s">
        <v>61</v>
      </c>
      <c r="C62" s="10"/>
      <c r="D62" s="14"/>
      <c r="E62" s="14"/>
      <c r="F62" s="14"/>
      <c r="G62" s="14"/>
      <c r="H62" s="18"/>
      <c r="I62" s="18"/>
    </row>
    <row r="63" spans="1:10" ht="12.75" hidden="1" customHeight="1" x14ac:dyDescent="0.2">
      <c r="A63" s="9"/>
      <c r="B63" s="20"/>
      <c r="C63" s="11" t="s">
        <v>32</v>
      </c>
      <c r="D63" s="12"/>
      <c r="E63" s="12"/>
      <c r="F63" s="13"/>
      <c r="G63" s="12">
        <f t="shared" ref="G63:G67" si="14">IFERROR(D63+E63+F63,0)</f>
        <v>0</v>
      </c>
    </row>
    <row r="64" spans="1:10" ht="12.75" hidden="1" customHeight="1" x14ac:dyDescent="0.2">
      <c r="A64" s="9"/>
      <c r="B64" s="20"/>
      <c r="C64" s="11" t="s">
        <v>33</v>
      </c>
      <c r="D64" s="12"/>
      <c r="E64" s="12"/>
      <c r="F64" s="13"/>
      <c r="G64" s="12">
        <f t="shared" si="14"/>
        <v>0</v>
      </c>
    </row>
    <row r="65" spans="1:14" x14ac:dyDescent="0.2">
      <c r="A65" s="9"/>
      <c r="B65" s="20"/>
      <c r="C65" s="11" t="s">
        <v>34</v>
      </c>
      <c r="D65" s="12"/>
      <c r="E65" s="12"/>
      <c r="F65" s="13">
        <f ca="1">ROUND('[1]Расчет стоимости'!R303*'[1]Расчет стоимости'!$W$374,2)</f>
        <v>0</v>
      </c>
      <c r="G65" s="12">
        <f t="shared" ca="1" si="14"/>
        <v>0</v>
      </c>
    </row>
    <row r="66" spans="1:14" s="19" customFormat="1" x14ac:dyDescent="0.2">
      <c r="A66" s="17"/>
      <c r="B66" s="10"/>
      <c r="C66" s="10" t="s">
        <v>62</v>
      </c>
      <c r="D66" s="14"/>
      <c r="E66" s="14"/>
      <c r="F66" s="14">
        <f ca="1">SUM(F63:F65)</f>
        <v>0</v>
      </c>
      <c r="G66" s="14">
        <f t="shared" ca="1" si="14"/>
        <v>0</v>
      </c>
      <c r="H66" s="18"/>
      <c r="I66" s="18"/>
    </row>
    <row r="67" spans="1:14" s="19" customFormat="1" x14ac:dyDescent="0.2">
      <c r="A67" s="17"/>
      <c r="B67" s="10"/>
      <c r="C67" s="10" t="s">
        <v>63</v>
      </c>
      <c r="D67" s="14">
        <f ca="1">D61+D66</f>
        <v>30810.317000000003</v>
      </c>
      <c r="E67" s="14">
        <f ca="1">E61+E66</f>
        <v>1028.7993841780763</v>
      </c>
      <c r="F67" s="14">
        <f ca="1">F61</f>
        <v>4563.0123608860949</v>
      </c>
      <c r="G67" s="14">
        <f t="shared" ca="1" si="14"/>
        <v>36402.128745064176</v>
      </c>
      <c r="H67" s="18"/>
      <c r="I67" s="18"/>
    </row>
    <row r="68" spans="1:14" s="19" customFormat="1" x14ac:dyDescent="0.2">
      <c r="A68" s="17"/>
      <c r="B68" s="10" t="s">
        <v>64</v>
      </c>
      <c r="C68" s="10"/>
      <c r="D68" s="14"/>
      <c r="E68" s="14"/>
      <c r="F68" s="14"/>
      <c r="G68" s="14"/>
      <c r="H68" s="18"/>
      <c r="I68" s="18"/>
    </row>
    <row r="69" spans="1:14" s="19" customFormat="1" x14ac:dyDescent="0.2">
      <c r="A69" s="17"/>
      <c r="B69" s="10" t="s">
        <v>36</v>
      </c>
      <c r="C69" s="10"/>
      <c r="D69" s="14"/>
      <c r="E69" s="14"/>
      <c r="F69" s="14"/>
      <c r="G69" s="14">
        <f>IFERROR(D69+#REF!+E69+F69,0)</f>
        <v>0</v>
      </c>
      <c r="H69" s="18"/>
      <c r="I69" s="18"/>
    </row>
    <row r="70" spans="1:14" s="19" customFormat="1" x14ac:dyDescent="0.2">
      <c r="A70" s="17"/>
      <c r="B70" s="10"/>
      <c r="C70" s="10" t="s">
        <v>65</v>
      </c>
      <c r="D70" s="14"/>
      <c r="E70" s="14"/>
      <c r="F70" s="14">
        <f t="shared" ref="F70" si="15">SUM(F69)</f>
        <v>0</v>
      </c>
      <c r="G70" s="14">
        <f>IFERROR(D70+#REF!+E70+F70,0)</f>
        <v>0</v>
      </c>
      <c r="H70" s="18"/>
      <c r="I70" s="18"/>
    </row>
    <row r="71" spans="1:14" s="19" customFormat="1" x14ac:dyDescent="0.2">
      <c r="A71" s="17"/>
      <c r="B71" s="10" t="s">
        <v>66</v>
      </c>
      <c r="C71" s="10"/>
      <c r="D71" s="14"/>
      <c r="E71" s="14"/>
      <c r="F71" s="14"/>
      <c r="G71" s="14"/>
      <c r="H71" s="18"/>
      <c r="I71" s="18"/>
    </row>
    <row r="72" spans="1:14" x14ac:dyDescent="0.2">
      <c r="A72" s="9"/>
      <c r="B72" s="11"/>
      <c r="C72" s="11" t="s">
        <v>67</v>
      </c>
      <c r="D72" s="12"/>
      <c r="E72" s="12"/>
      <c r="F72" s="12">
        <f ca="1">'[1]Расчет стоимости'!T349</f>
        <v>1663.7191994883167</v>
      </c>
      <c r="G72" s="12">
        <f t="shared" ref="G72:G79" ca="1" si="16">IFERROR(D72+E72+F72,0)</f>
        <v>1663.7191994883167</v>
      </c>
    </row>
    <row r="73" spans="1:14" x14ac:dyDescent="0.2">
      <c r="A73" s="9"/>
      <c r="B73" s="20"/>
      <c r="C73" s="20" t="s">
        <v>68</v>
      </c>
      <c r="D73" s="12"/>
      <c r="E73" s="12"/>
      <c r="F73" s="12">
        <f ca="1">'[1]Расчет стоимости'!T350</f>
        <v>0</v>
      </c>
      <c r="G73" s="12">
        <f t="shared" ca="1" si="16"/>
        <v>0</v>
      </c>
    </row>
    <row r="74" spans="1:14" x14ac:dyDescent="0.2">
      <c r="A74" s="9"/>
      <c r="B74" s="11"/>
      <c r="C74" s="11" t="s">
        <v>69</v>
      </c>
      <c r="D74" s="12"/>
      <c r="E74" s="12"/>
      <c r="F74" s="12">
        <v>525.52</v>
      </c>
      <c r="G74" s="12">
        <f>IFERROR(D74+E74+F74,0)</f>
        <v>525.52</v>
      </c>
    </row>
    <row r="75" spans="1:14" x14ac:dyDescent="0.2">
      <c r="A75" s="9"/>
      <c r="B75" s="11"/>
      <c r="C75" s="11" t="s">
        <v>70</v>
      </c>
      <c r="D75" s="12"/>
      <c r="E75" s="12"/>
      <c r="F75" s="12">
        <f ca="1">F72+F73+F74</f>
        <v>2189.2391994883164</v>
      </c>
      <c r="G75" s="12">
        <f t="shared" ca="1" si="16"/>
        <v>2189.2391994883164</v>
      </c>
    </row>
    <row r="76" spans="1:14" s="19" customFormat="1" x14ac:dyDescent="0.2">
      <c r="A76" s="17"/>
      <c r="B76" s="10"/>
      <c r="C76" s="10" t="s">
        <v>71</v>
      </c>
      <c r="D76" s="14">
        <f ca="1">D67+D75</f>
        <v>30810.317000000003</v>
      </c>
      <c r="E76" s="14">
        <f ca="1">E67+E75</f>
        <v>1028.7993841780763</v>
      </c>
      <c r="F76" s="14">
        <f ca="1">F67+F75</f>
        <v>6752.2515603744114</v>
      </c>
      <c r="G76" s="14">
        <f ca="1">IFERROR(D76+E76+F76,0)</f>
        <v>38591.36794455249</v>
      </c>
      <c r="H76" s="18"/>
      <c r="I76" s="18"/>
      <c r="J76" s="1"/>
      <c r="K76" s="1"/>
      <c r="L76" s="1"/>
      <c r="M76" s="1"/>
      <c r="N76" s="1"/>
    </row>
    <row r="77" spans="1:14" ht="12.75" customHeight="1" x14ac:dyDescent="0.2">
      <c r="A77" s="9"/>
      <c r="B77" s="10"/>
      <c r="C77" s="11" t="s">
        <v>32</v>
      </c>
      <c r="D77" s="12">
        <f t="shared" ref="D77:F79" ca="1" si="17">D35+D39+D45+D51+D54+D57+D63+D72</f>
        <v>30810.317000000003</v>
      </c>
      <c r="E77" s="12">
        <f t="shared" ca="1" si="17"/>
        <v>1028.7993841780763</v>
      </c>
      <c r="F77" s="12">
        <f t="shared" ca="1" si="17"/>
        <v>6226.7315603744119</v>
      </c>
      <c r="G77" s="22">
        <f ca="1">IFERROR(D77+E77+F77,0)</f>
        <v>38065.847944552494</v>
      </c>
    </row>
    <row r="78" spans="1:14" ht="12.75" hidden="1" customHeight="1" x14ac:dyDescent="0.2">
      <c r="A78" s="9"/>
      <c r="B78" s="10"/>
      <c r="C78" s="11" t="s">
        <v>33</v>
      </c>
      <c r="D78" s="12">
        <f t="shared" ca="1" si="17"/>
        <v>0</v>
      </c>
      <c r="E78" s="12">
        <f t="shared" ca="1" si="17"/>
        <v>0</v>
      </c>
      <c r="F78" s="12">
        <f t="shared" ca="1" si="17"/>
        <v>0</v>
      </c>
      <c r="G78" s="22">
        <f t="shared" ca="1" si="16"/>
        <v>0</v>
      </c>
    </row>
    <row r="79" spans="1:14" ht="12.75" hidden="1" customHeight="1" x14ac:dyDescent="0.2">
      <c r="A79" s="9"/>
      <c r="B79" s="10"/>
      <c r="C79" s="11" t="s">
        <v>34</v>
      </c>
      <c r="D79" s="12">
        <f t="shared" ca="1" si="17"/>
        <v>0</v>
      </c>
      <c r="E79" s="12">
        <f t="shared" ca="1" si="17"/>
        <v>0</v>
      </c>
      <c r="F79" s="12">
        <f t="shared" ca="1" si="17"/>
        <v>525.52</v>
      </c>
      <c r="G79" s="22">
        <f t="shared" ca="1" si="16"/>
        <v>525.52</v>
      </c>
    </row>
    <row r="80" spans="1:14" s="19" customFormat="1" x14ac:dyDescent="0.2">
      <c r="A80" s="17"/>
      <c r="B80" s="10" t="s">
        <v>72</v>
      </c>
      <c r="C80" s="10"/>
      <c r="D80" s="14"/>
      <c r="E80" s="14"/>
      <c r="F80" s="14"/>
      <c r="G80" s="23"/>
      <c r="H80" s="18"/>
      <c r="I80" s="18"/>
      <c r="J80" s="1"/>
      <c r="K80" s="1"/>
      <c r="L80" s="1"/>
      <c r="M80" s="1"/>
      <c r="N80" s="1"/>
    </row>
    <row r="81" spans="1:14" ht="63.75" x14ac:dyDescent="0.2">
      <c r="A81" s="9"/>
      <c r="B81" s="20" t="s">
        <v>73</v>
      </c>
      <c r="C81" s="24" t="str">
        <f>"Непредвиденные работы и затраты  - "&amp;'[1]Расчет стоимости'!$P$12*100&amp;"%"&amp;" к основным затратам"</f>
        <v>Непредвиденные работы и затраты  - 3% к основным затратам</v>
      </c>
      <c r="D81" s="13">
        <f ca="1">IF($G$76,ROUND($G81*D76/$G76,2),0)</f>
        <v>757.72</v>
      </c>
      <c r="E81" s="13">
        <f t="shared" ref="E81:F81" ca="1" si="18">IF($G$76,ROUND($G81*E76/$G76,2),0)</f>
        <v>25.3</v>
      </c>
      <c r="F81" s="13">
        <f t="shared" ca="1" si="18"/>
        <v>166.06</v>
      </c>
      <c r="G81" s="22">
        <f ca="1">ROUND('[1]Расчет стоимости'!T348*'[1]Расчет стоимости'!T347,2)</f>
        <v>949.08</v>
      </c>
    </row>
    <row r="82" spans="1:14" s="19" customFormat="1" x14ac:dyDescent="0.2">
      <c r="A82" s="17"/>
      <c r="B82" s="25" t="str">
        <f>CONCATENATE("Итого с ""Непредвиденными затратами"" в прогнозных ценах на ",IF([1]Снижение!E9,[1]Снижение!E9,"____")," год")</f>
        <v>Итого с "Непредвиденными затратами" в прогнозных ценах на 2020 год</v>
      </c>
      <c r="C82" s="10"/>
      <c r="D82" s="14">
        <f ca="1">D76+D81</f>
        <v>31568.037000000004</v>
      </c>
      <c r="E82" s="14">
        <f ca="1">E76+E81</f>
        <v>1054.0993841780762</v>
      </c>
      <c r="F82" s="14">
        <f ca="1">F76+F81</f>
        <v>6918.3115603744118</v>
      </c>
      <c r="G82" s="36">
        <f ca="1">IFERROR(D82+E82+F82,0)</f>
        <v>39540.447944552492</v>
      </c>
      <c r="H82" s="18"/>
      <c r="I82" s="18"/>
      <c r="J82" s="1"/>
      <c r="K82" s="1"/>
      <c r="L82" s="1"/>
      <c r="M82" s="1"/>
      <c r="N82" s="1"/>
    </row>
    <row r="83" spans="1:14" s="19" customFormat="1" hidden="1" x14ac:dyDescent="0.2">
      <c r="A83" s="17"/>
      <c r="B83" s="10"/>
      <c r="C83" s="10" t="s">
        <v>74</v>
      </c>
      <c r="D83" s="14"/>
      <c r="E83" s="14"/>
      <c r="F83" s="14" t="e">
        <f>ROUND(#REF!*(1+#REF!/100),2)</f>
        <v>#REF!</v>
      </c>
      <c r="G83" s="14"/>
      <c r="H83" s="18"/>
      <c r="I83" s="18"/>
      <c r="J83" s="1"/>
      <c r="K83" s="1"/>
      <c r="L83" s="1"/>
      <c r="M83" s="1"/>
      <c r="N83" s="1"/>
    </row>
    <row r="84" spans="1:14" s="19" customFormat="1" hidden="1" x14ac:dyDescent="0.2">
      <c r="A84" s="17"/>
      <c r="B84" s="10"/>
      <c r="C84" s="10"/>
      <c r="D84" s="14"/>
      <c r="E84" s="14"/>
      <c r="F84" s="14"/>
      <c r="G84" s="14"/>
      <c r="H84" s="18"/>
      <c r="I84" s="18"/>
      <c r="J84" s="1"/>
      <c r="K84" s="1"/>
      <c r="L84" s="1"/>
      <c r="M84" s="1"/>
      <c r="N84" s="1"/>
    </row>
    <row r="85" spans="1:14" s="19" customFormat="1" x14ac:dyDescent="0.2">
      <c r="A85" s="17"/>
      <c r="B85" s="10" t="s">
        <v>75</v>
      </c>
      <c r="C85" s="10"/>
      <c r="D85" s="14"/>
      <c r="E85" s="14"/>
      <c r="F85" s="14"/>
      <c r="G85" s="14"/>
      <c r="H85" s="18"/>
      <c r="I85" s="18"/>
      <c r="J85" s="1"/>
      <c r="K85" s="1"/>
      <c r="L85" s="1"/>
      <c r="M85" s="1"/>
      <c r="N85" s="1"/>
    </row>
    <row r="86" spans="1:14" x14ac:dyDescent="0.2">
      <c r="A86" s="9"/>
      <c r="B86" s="11" t="s">
        <v>76</v>
      </c>
      <c r="C86" s="11" t="s">
        <v>77</v>
      </c>
      <c r="D86" s="12">
        <f ca="1">ROUND(D82*0.2,2)</f>
        <v>6313.61</v>
      </c>
      <c r="E86" s="12">
        <f ca="1">ROUND(E82*0.2,2)</f>
        <v>210.82</v>
      </c>
      <c r="F86" s="12">
        <f ca="1">ROUND(F82*0.2,2)</f>
        <v>1383.66</v>
      </c>
      <c r="G86" s="12">
        <f ca="1">IFERROR(D86+E86+F86,0)</f>
        <v>7908.0899999999992</v>
      </c>
    </row>
    <row r="87" spans="1:14" s="19" customFormat="1" x14ac:dyDescent="0.2">
      <c r="A87" s="17"/>
      <c r="B87" s="10" t="s">
        <v>78</v>
      </c>
      <c r="C87" s="10"/>
      <c r="D87" s="14">
        <f ca="1">D82+D86</f>
        <v>37881.647000000004</v>
      </c>
      <c r="E87" s="14">
        <f ca="1">E82+E86</f>
        <v>1264.9193841780761</v>
      </c>
      <c r="F87" s="14">
        <f ca="1">F82+F86</f>
        <v>8301.9715603744116</v>
      </c>
      <c r="G87" s="37">
        <f ca="1">IFERROR(D87+E87+F87,0)</f>
        <v>47448.537944552489</v>
      </c>
      <c r="H87" s="18"/>
      <c r="I87" s="18"/>
      <c r="J87" s="1"/>
      <c r="K87" s="1"/>
    </row>
    <row r="89" spans="1:14" x14ac:dyDescent="0.2">
      <c r="G89" s="26"/>
    </row>
    <row r="90" spans="1:14" x14ac:dyDescent="0.2">
      <c r="B90" s="1" t="s">
        <v>80</v>
      </c>
      <c r="C90" s="27"/>
      <c r="D90" s="27"/>
      <c r="G90" s="26"/>
    </row>
    <row r="91" spans="1:14" x14ac:dyDescent="0.2">
      <c r="G91" s="26"/>
    </row>
    <row r="93" spans="1:14" x14ac:dyDescent="0.2">
      <c r="B93" s="1" t="s">
        <v>79</v>
      </c>
      <c r="C93" s="27"/>
      <c r="D93" s="27"/>
      <c r="G93" s="26"/>
    </row>
  </sheetData>
  <mergeCells count="11">
    <mergeCell ref="C14:G14"/>
    <mergeCell ref="C2:E2"/>
    <mergeCell ref="C3:E3"/>
    <mergeCell ref="F6:G6"/>
    <mergeCell ref="B11:G11"/>
    <mergeCell ref="B13:G13"/>
    <mergeCell ref="A18:A19"/>
    <mergeCell ref="B18:B19"/>
    <mergeCell ref="C18:C19"/>
    <mergeCell ref="D18:F18"/>
    <mergeCell ref="G18:G19"/>
  </mergeCells>
  <conditionalFormatting sqref="E42:F43 D39:D43 D45:F62 F63:F75">
    <cfRule type="cellIs" dxfId="9" priority="5" operator="equal">
      <formula>"нет"</formula>
    </cfRule>
  </conditionalFormatting>
  <conditionalFormatting sqref="C90:D90 C93:D93 C7:D7">
    <cfRule type="containsBlanks" dxfId="7" priority="4">
      <formula>LEN(TRIM(C7))=0</formula>
    </cfRule>
  </conditionalFormatting>
  <conditionalFormatting sqref="D25:F25">
    <cfRule type="cellIs" dxfId="5" priority="3" operator="equal">
      <formula>"нет"</formula>
    </cfRule>
  </conditionalFormatting>
  <conditionalFormatting sqref="F22:F24">
    <cfRule type="cellIs" dxfId="3" priority="2" operator="equal">
      <formula>"нет"</formula>
    </cfRule>
  </conditionalFormatting>
  <conditionalFormatting sqref="D30:F30">
    <cfRule type="cellIs" dxfId="1" priority="1" operator="equal">
      <formula>"нет"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2021-01-20T11:38:55Z</dcterms:modified>
</cp:coreProperties>
</file>