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1"/>
  </bookViews>
  <sheets>
    <sheet name="2 этап" sheetId="4" r:id="rId1"/>
    <sheet name="свод затарат" sheetId="3" r:id="rId2"/>
  </sheets>
  <externalReferences>
    <externalReference r:id="rId3"/>
  </externalReferences>
  <calcPr calcId="144525"/>
</workbook>
</file>

<file path=xl/calcChain.xml><?xml version="1.0" encoding="utf-8"?>
<calcChain xmlns="http://schemas.openxmlformats.org/spreadsheetml/2006/main">
  <c r="G6" i="3" l="1"/>
  <c r="G9" i="3" s="1"/>
  <c r="G7" i="3"/>
  <c r="AC73" i="4"/>
  <c r="H6" i="3" l="1"/>
  <c r="H4" i="3"/>
  <c r="H5" i="3"/>
  <c r="H7" i="3"/>
  <c r="H8" i="3"/>
  <c r="B74" i="4" l="1"/>
  <c r="F67" i="4"/>
  <c r="G67" i="4" s="1"/>
  <c r="G66" i="4"/>
  <c r="G65" i="4"/>
  <c r="G64" i="4"/>
  <c r="F58" i="4"/>
  <c r="G58" i="4" s="1"/>
  <c r="G57" i="4"/>
  <c r="G56" i="4"/>
  <c r="G55" i="4"/>
  <c r="F52" i="4"/>
  <c r="E52" i="4"/>
  <c r="D52" i="4"/>
  <c r="G51" i="4"/>
  <c r="G50" i="4"/>
  <c r="G49" i="4"/>
  <c r="G48" i="4"/>
  <c r="G47" i="4"/>
  <c r="G46" i="4"/>
  <c r="G45" i="4"/>
  <c r="G44" i="4"/>
  <c r="G43" i="4"/>
  <c r="F40" i="4"/>
  <c r="E40" i="4"/>
  <c r="D40" i="4"/>
  <c r="G39" i="4"/>
  <c r="G38" i="4"/>
  <c r="G37" i="4"/>
  <c r="F34" i="4"/>
  <c r="E34" i="4"/>
  <c r="D34" i="4"/>
  <c r="G33" i="4"/>
  <c r="G32" i="4"/>
  <c r="G31" i="4"/>
  <c r="F29" i="4"/>
  <c r="F71" i="4" s="1"/>
  <c r="E29" i="4"/>
  <c r="E71" i="4" s="1"/>
  <c r="D29" i="4"/>
  <c r="D71" i="4" s="1"/>
  <c r="F28" i="4"/>
  <c r="F70" i="4" s="1"/>
  <c r="E28" i="4"/>
  <c r="E70" i="4" s="1"/>
  <c r="D28" i="4"/>
  <c r="D70" i="4" s="1"/>
  <c r="F27" i="4"/>
  <c r="F69" i="4" s="1"/>
  <c r="E27" i="4"/>
  <c r="E69" i="4" s="1"/>
  <c r="D27" i="4"/>
  <c r="D69" i="4" s="1"/>
  <c r="F22" i="4"/>
  <c r="F26" i="4" s="1"/>
  <c r="E22" i="4"/>
  <c r="E26" i="4" s="1"/>
  <c r="D22" i="4"/>
  <c r="D26" i="4" s="1"/>
  <c r="G21" i="4"/>
  <c r="G29" i="4" s="1"/>
  <c r="G20" i="4"/>
  <c r="G28" i="4" s="1"/>
  <c r="G19" i="4"/>
  <c r="G27" i="4" s="1"/>
  <c r="E17" i="4"/>
  <c r="D17" i="4"/>
  <c r="G14" i="4"/>
  <c r="B7" i="4"/>
  <c r="G52" i="4" l="1"/>
  <c r="G71" i="4"/>
  <c r="G70" i="4"/>
  <c r="D35" i="4"/>
  <c r="F35" i="4"/>
  <c r="D41" i="4"/>
  <c r="D53" i="4" s="1"/>
  <c r="D59" i="4" s="1"/>
  <c r="D68" i="4" s="1"/>
  <c r="F41" i="4"/>
  <c r="F53" i="4" s="1"/>
  <c r="F59" i="4" s="1"/>
  <c r="F68" i="4" s="1"/>
  <c r="G69" i="4"/>
  <c r="E35" i="4"/>
  <c r="E41" i="4" s="1"/>
  <c r="E53" i="4" s="1"/>
  <c r="E59" i="4" s="1"/>
  <c r="E68" i="4" s="1"/>
  <c r="E74" i="4" s="1"/>
  <c r="G22" i="4"/>
  <c r="G26" i="4" s="1"/>
  <c r="G34" i="4"/>
  <c r="G40" i="4"/>
  <c r="D74" i="4" l="1"/>
  <c r="D78" i="4" s="1"/>
  <c r="F74" i="4"/>
  <c r="F78" i="4" s="1"/>
  <c r="F79" i="4" s="1"/>
  <c r="G73" i="4"/>
  <c r="E78" i="4"/>
  <c r="E79" i="4" s="1"/>
  <c r="G35" i="4"/>
  <c r="G41" i="4" s="1"/>
  <c r="G53" i="4" s="1"/>
  <c r="G59" i="4" s="1"/>
  <c r="G68" i="4" s="1"/>
  <c r="G74" i="4" l="1"/>
  <c r="G78" i="4"/>
  <c r="D79" i="4"/>
  <c r="G79" i="4" l="1"/>
  <c r="F16" i="4"/>
  <c r="G16" i="4" s="1"/>
  <c r="F15" i="4" l="1"/>
  <c r="G15" i="4" l="1"/>
  <c r="F17" i="4"/>
  <c r="G17" i="4" s="1"/>
</calcChain>
</file>

<file path=xl/sharedStrings.xml><?xml version="1.0" encoding="utf-8"?>
<sst xmlns="http://schemas.openxmlformats.org/spreadsheetml/2006/main" count="112" uniqueCount="93">
  <si>
    <t>ОРИЕНТИРОВОЧНЫЙ СМЕТНЫЙ РАСЧЕТ СТОИМОСТИ СТРОИТЕЛЬСТВА</t>
  </si>
  <si>
    <t>(наименование стройки)</t>
  </si>
  <si>
    <t>тыс. руб.</t>
  </si>
  <si>
    <t>№   пп</t>
  </si>
  <si>
    <t>Обоснование</t>
  </si>
  <si>
    <t>Наименование глав, объектов, работ и затрат</t>
  </si>
  <si>
    <t>Сметная стоимость</t>
  </si>
  <si>
    <t>Общая сметная стоимость</t>
  </si>
  <si>
    <t>строительно-монтажных работ</t>
  </si>
  <si>
    <t>оборудования, мебели, инвентаря</t>
  </si>
  <si>
    <t>прочих затрат</t>
  </si>
  <si>
    <t>Глава 1. Подготовка территории строительства</t>
  </si>
  <si>
    <t>Постоянный отвод земли под ВЛ</t>
  </si>
  <si>
    <t>Постоянный отвод земли под КЛ</t>
  </si>
  <si>
    <t>Постоянный отвод земли под ПС</t>
  </si>
  <si>
    <t>Итого по главе 1</t>
  </si>
  <si>
    <t>Глава 2. Основные объекты строительства</t>
  </si>
  <si>
    <t>ВЛ</t>
  </si>
  <si>
    <t>КЛ</t>
  </si>
  <si>
    <t>ПС</t>
  </si>
  <si>
    <t>Итого по главе 2</t>
  </si>
  <si>
    <t>Глава 3. Объекты вспомогательного и обслуживающего назначения</t>
  </si>
  <si>
    <t>Глава 5. Объекты транспортного хозяйства и связи</t>
  </si>
  <si>
    <t>Глава 6. Наружные сети и сооружения водоснабжени, канализации, теплоснабжения и газоснабжения</t>
  </si>
  <si>
    <t>Итого по главам 1-6</t>
  </si>
  <si>
    <t>В т.ч. по ВЛ</t>
  </si>
  <si>
    <t>В т.ч. по КЛ</t>
  </si>
  <si>
    <t>В т.ч. по ПС</t>
  </si>
  <si>
    <t>Глава 7. Благоустройство и озеленение территории</t>
  </si>
  <si>
    <t>расчет</t>
  </si>
  <si>
    <t>Благоустройство и подготовительные работы по ВЛ</t>
  </si>
  <si>
    <t>Благоустройство по КЛ</t>
  </si>
  <si>
    <t>Благоустройство по ПС</t>
  </si>
  <si>
    <t>Итого по главе 7</t>
  </si>
  <si>
    <t>Итого по главам 1-7</t>
  </si>
  <si>
    <t>Глава 8. Временные здания и сооружения</t>
  </si>
  <si>
    <t>ГСН81-05-01-2001</t>
  </si>
  <si>
    <t>Временные здания и сооружения ВЛ</t>
  </si>
  <si>
    <t>Временные здания и сооружения КЛ</t>
  </si>
  <si>
    <t>Временные здания и сооружения ПС</t>
  </si>
  <si>
    <t>Итого по главе 8</t>
  </si>
  <si>
    <t>Итого по главам 1-8</t>
  </si>
  <si>
    <t>Глава 9. Прочие работы и затраты</t>
  </si>
  <si>
    <t>Зимнее удорожание по ВЛ</t>
  </si>
  <si>
    <t>Зимнее удорожание по КЛ</t>
  </si>
  <si>
    <t>Зимнее удорожание по ПС</t>
  </si>
  <si>
    <t>Пусконаладочные работы на ВЛ</t>
  </si>
  <si>
    <t>Пусконаладочные работы на КЛ</t>
  </si>
  <si>
    <t>Пусконаладочные работы на ПС</t>
  </si>
  <si>
    <t>Прочие затраты по ВЛ</t>
  </si>
  <si>
    <t>Прочие затраты по КЛ</t>
  </si>
  <si>
    <t>Прочие затраты по ПС</t>
  </si>
  <si>
    <t>Итого по главам 9 и 11</t>
  </si>
  <si>
    <t>Итого по главам 1-9, 11</t>
  </si>
  <si>
    <t>Глава 10. Содержание службы технического заказчика. Строительный контроль</t>
  </si>
  <si>
    <t>Итого по главе 10</t>
  </si>
  <si>
    <t>Итого по главам 1-11</t>
  </si>
  <si>
    <t>Глава 11. Подготовка эксплуатационных кадров</t>
  </si>
  <si>
    <t>Итого по главе 11 (учтено в прочих затратах)</t>
  </si>
  <si>
    <t>Глава 12. Проектные и изыскательские работы</t>
  </si>
  <si>
    <t>ПИР по ВЛ</t>
  </si>
  <si>
    <t>ПИР по КЛ</t>
  </si>
  <si>
    <t>ПИР по ПС</t>
  </si>
  <si>
    <t>Итого по главе 12</t>
  </si>
  <si>
    <t>Итого по главам 1-12</t>
  </si>
  <si>
    <t>Непредвиденные затраты</t>
  </si>
  <si>
    <t>МДС81-35-2004
 п. 4.96, приказ Минрегионразвития РФ № 220 от 01.06.2012 г.</t>
  </si>
  <si>
    <t>В т.ч. Прочие затраты без ПНР, ПИР, экспертизы</t>
  </si>
  <si>
    <t>Налоги и обязательные платежи</t>
  </si>
  <si>
    <t>Налоговый кодекс</t>
  </si>
  <si>
    <t>НДС 20 %</t>
  </si>
  <si>
    <t>Итого с НДС</t>
  </si>
  <si>
    <t>Непредвиденные работы и затраты  - 2% к основным затратам</t>
  </si>
  <si>
    <t>№</t>
  </si>
  <si>
    <t>наименование работ</t>
  </si>
  <si>
    <t>ед.изм.</t>
  </si>
  <si>
    <t>этап ТЗП</t>
  </si>
  <si>
    <t>кол-во</t>
  </si>
  <si>
    <t>сумма, тыс.руб. с НДС</t>
  </si>
  <si>
    <t>км</t>
  </si>
  <si>
    <t>шт</t>
  </si>
  <si>
    <t>характеристика этапа</t>
  </si>
  <si>
    <t>ИТОГО по этапу</t>
  </si>
  <si>
    <t>ПИР+СМР</t>
  </si>
  <si>
    <t>КТП 10/0,4кВ 2*630кВА</t>
  </si>
  <si>
    <t>восстановление дорожного полотна</t>
  </si>
  <si>
    <t>100м2</t>
  </si>
  <si>
    <t>строительство 2  КЛ-10 кВ   (ААШВУ 3 *240мм)</t>
  </si>
  <si>
    <t>Ориентировочный  укрупненный свод затрат для ТЗП по электроснабжению госпиталя Министерства обороны РФ на территории РТ, г. Кызыл</t>
  </si>
  <si>
    <t>уд.стоимость единицы</t>
  </si>
  <si>
    <t>БКТП 10/0,4кВ 2*1250кВА</t>
  </si>
  <si>
    <t>БКТП 10/0,4кВ 2*2500кВА</t>
  </si>
  <si>
    <t>Госпиталь Министерства обороны РФ, (ПИР+СМР)    2   КЛ-10 кВ 1,8 км   (ААШВУ    3 *240мм), 1 БКТП 10/0,4кВ 2*1250кВА, 1 БКТП 10/0,4кВ 2*2500кВА, 1 КТП 10/0,4кВ 2*630кВА  с восстановлением дорожного полотна,   г. Кызыл    2этап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</si>
</sst>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 applyProtection="1"/>
    <xf numFmtId="0" fontId="2" fillId="0" borderId="0" xfId="0" applyFont="1" applyAlignment="1" applyProtection="1">
      <alignment horizontal="right"/>
    </xf>
    <xf numFmtId="0" fontId="2" fillId="0" borderId="2" xfId="0" applyFont="1" applyBorder="1" applyAlignment="1" applyProtection="1">
      <alignment horizontal="center" vertical="top" wrapText="1"/>
    </xf>
    <xf numFmtId="0" fontId="4" fillId="0" borderId="2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vertical="center"/>
    </xf>
    <xf numFmtId="0" fontId="2" fillId="0" borderId="2" xfId="0" applyFont="1" applyBorder="1" applyAlignment="1" applyProtection="1">
      <alignment vertical="center"/>
    </xf>
    <xf numFmtId="4" fontId="2" fillId="0" borderId="2" xfId="0" applyNumberFormat="1" applyFont="1" applyBorder="1" applyAlignment="1" applyProtection="1">
      <alignment vertical="center"/>
    </xf>
    <xf numFmtId="4" fontId="2" fillId="0" borderId="2" xfId="0" applyNumberFormat="1" applyFont="1" applyFill="1" applyBorder="1" applyAlignment="1" applyProtection="1">
      <alignment vertical="center"/>
    </xf>
    <xf numFmtId="4" fontId="5" fillId="0" borderId="2" xfId="0" applyNumberFormat="1" applyFont="1" applyBorder="1" applyAlignment="1" applyProtection="1">
      <alignment vertical="center"/>
    </xf>
    <xf numFmtId="4" fontId="5" fillId="2" borderId="2" xfId="0" applyNumberFormat="1" applyFont="1" applyFill="1" applyBorder="1" applyAlignment="1" applyProtection="1">
      <alignment vertical="center"/>
    </xf>
    <xf numFmtId="4" fontId="2" fillId="2" borderId="2" xfId="0" applyNumberFormat="1" applyFont="1" applyFill="1" applyBorder="1" applyAlignment="1" applyProtection="1">
      <alignment vertical="center"/>
    </xf>
    <xf numFmtId="0" fontId="5" fillId="0" borderId="2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vertical="center" wrapText="1"/>
    </xf>
    <xf numFmtId="0" fontId="2" fillId="0" borderId="2" xfId="0" applyFont="1" applyFill="1" applyBorder="1" applyAlignment="1" applyProtection="1">
      <alignment vertical="center" wrapText="1"/>
    </xf>
    <xf numFmtId="0" fontId="5" fillId="0" borderId="2" xfId="0" applyFont="1" applyFill="1" applyBorder="1" applyAlignment="1" applyProtection="1">
      <alignment vertical="center"/>
    </xf>
    <xf numFmtId="0" fontId="6" fillId="0" borderId="0" xfId="0" applyFont="1"/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/>
    </xf>
    <xf numFmtId="4" fontId="0" fillId="0" borderId="2" xfId="0" applyNumberFormat="1" applyBorder="1" applyAlignment="1">
      <alignment horizontal="center"/>
    </xf>
    <xf numFmtId="0" fontId="1" fillId="0" borderId="2" xfId="0" applyFont="1" applyBorder="1"/>
    <xf numFmtId="0" fontId="1" fillId="0" borderId="2" xfId="0" applyFont="1" applyBorder="1" applyAlignment="1">
      <alignment wrapText="1"/>
    </xf>
    <xf numFmtId="0" fontId="1" fillId="0" borderId="0" xfId="0" applyFont="1"/>
    <xf numFmtId="4" fontId="1" fillId="0" borderId="0" xfId="0" applyNumberFormat="1" applyFont="1"/>
    <xf numFmtId="0" fontId="0" fillId="0" borderId="0" xfId="0" applyAlignment="1">
      <alignment horizontal="left"/>
    </xf>
    <xf numFmtId="0" fontId="1" fillId="0" borderId="2" xfId="0" applyFont="1" applyBorder="1" applyAlignment="1">
      <alignment horizontal="left"/>
    </xf>
    <xf numFmtId="0" fontId="0" fillId="0" borderId="2" xfId="0" applyBorder="1" applyAlignment="1">
      <alignment horizontal="left"/>
    </xf>
    <xf numFmtId="0" fontId="1" fillId="3" borderId="2" xfId="0" applyFont="1" applyFill="1" applyBorder="1" applyAlignment="1">
      <alignment horizontal="left"/>
    </xf>
    <xf numFmtId="0" fontId="1" fillId="3" borderId="2" xfId="0" applyFont="1" applyFill="1" applyBorder="1" applyAlignment="1">
      <alignment vertical="center"/>
    </xf>
    <xf numFmtId="0" fontId="1" fillId="3" borderId="2" xfId="0" applyFont="1" applyFill="1" applyBorder="1" applyAlignment="1">
      <alignment wrapText="1"/>
    </xf>
    <xf numFmtId="0" fontId="1" fillId="3" borderId="2" xfId="0" applyFont="1" applyFill="1" applyBorder="1" applyAlignment="1">
      <alignment horizontal="center"/>
    </xf>
    <xf numFmtId="4" fontId="1" fillId="3" borderId="2" xfId="0" applyNumberFormat="1" applyFont="1" applyFill="1" applyBorder="1" applyAlignment="1">
      <alignment horizontal="center"/>
    </xf>
    <xf numFmtId="0" fontId="1" fillId="3" borderId="2" xfId="0" applyFont="1" applyFill="1" applyBorder="1"/>
    <xf numFmtId="164" fontId="0" fillId="0" borderId="0" xfId="0" applyNumberFormat="1" applyAlignment="1">
      <alignment horizontal="center"/>
    </xf>
    <xf numFmtId="164" fontId="0" fillId="0" borderId="2" xfId="0" applyNumberFormat="1" applyBorder="1" applyAlignment="1">
      <alignment horizontal="center"/>
    </xf>
    <xf numFmtId="164" fontId="1" fillId="0" borderId="2" xfId="0" applyNumberFormat="1" applyFont="1" applyFill="1" applyBorder="1" applyAlignment="1">
      <alignment horizontal="center" wrapText="1"/>
    </xf>
    <xf numFmtId="0" fontId="2" fillId="0" borderId="0" xfId="0" applyFont="1" applyAlignment="1" applyProtection="1">
      <alignment horizontal="center"/>
    </xf>
    <xf numFmtId="0" fontId="2" fillId="0" borderId="1" xfId="0" applyFont="1" applyFill="1" applyBorder="1" applyAlignment="1" applyProtection="1">
      <alignment horizontal="center" wrapText="1"/>
    </xf>
    <xf numFmtId="0" fontId="3" fillId="0" borderId="0" xfId="0" applyFont="1" applyAlignment="1" applyProtection="1">
      <alignment horizontal="center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/>
    </xf>
    <xf numFmtId="0" fontId="0" fillId="0" borderId="3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 wrapText="1"/>
    </xf>
  </cellXfs>
  <cellStyles count="1">
    <cellStyle name="Обычный" xfId="0" builtinId="0"/>
  </cellStyles>
  <dxfs count="4"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3;&#1086;&#1089;&#1087;&#1080;&#1090;&#1072;&#1083;&#1100;%20&#1052;&#1080;&#1085;&#1086;&#1073;&#1086;&#1088;&#1086;&#1085;&#1099;%204%20&#1101;&#1090;&#1072;&#108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Снижение"/>
      <sheetName val="НМЦ лота"/>
      <sheetName val="ССР"/>
      <sheetName val="Таблица"/>
      <sheetName val="Регионы"/>
    </sheetNames>
    <sheetDataSet>
      <sheetData sheetId="0">
        <row r="12">
          <cell r="R12">
            <v>0.02</v>
          </cell>
        </row>
        <row r="127">
          <cell r="R127">
            <v>0</v>
          </cell>
        </row>
        <row r="199">
          <cell r="R199">
            <v>0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AC80"/>
  <sheetViews>
    <sheetView topLeftCell="A58" workbookViewId="0">
      <selection activeCell="R13" sqref="R13"/>
    </sheetView>
  </sheetViews>
  <sheetFormatPr defaultRowHeight="15" x14ac:dyDescent="0.25"/>
  <cols>
    <col min="1" max="1" width="5.85546875" customWidth="1"/>
    <col min="2" max="2" width="25.140625" customWidth="1"/>
    <col min="3" max="3" width="44.140625" customWidth="1"/>
    <col min="4" max="7" width="15.85546875" customWidth="1"/>
    <col min="9" max="16" width="0" hidden="1" customWidth="1"/>
    <col min="19" max="23" width="0" hidden="1" customWidth="1"/>
  </cols>
  <sheetData>
    <row r="3" spans="1:7" x14ac:dyDescent="0.25">
      <c r="A3" s="1"/>
      <c r="B3" s="37" t="s">
        <v>0</v>
      </c>
      <c r="C3" s="37"/>
      <c r="D3" s="37"/>
      <c r="E3" s="37"/>
      <c r="F3" s="37"/>
      <c r="G3" s="37"/>
    </row>
    <row r="4" spans="1:7" x14ac:dyDescent="0.25">
      <c r="A4" s="1"/>
      <c r="B4" s="1"/>
      <c r="C4" s="1"/>
      <c r="D4" s="1"/>
      <c r="E4" s="1"/>
      <c r="F4" s="1"/>
      <c r="G4" s="1"/>
    </row>
    <row r="5" spans="1:7" ht="45" customHeight="1" x14ac:dyDescent="0.25">
      <c r="A5" s="1"/>
      <c r="B5" s="38" t="s">
        <v>92</v>
      </c>
      <c r="C5" s="38"/>
      <c r="D5" s="38"/>
      <c r="E5" s="38"/>
      <c r="F5" s="38"/>
      <c r="G5" s="38"/>
    </row>
    <row r="6" spans="1:7" x14ac:dyDescent="0.25">
      <c r="A6" s="1"/>
      <c r="B6" s="1"/>
      <c r="C6" s="39" t="s">
        <v>1</v>
      </c>
      <c r="D6" s="39"/>
      <c r="E6" s="39"/>
      <c r="F6" s="39"/>
      <c r="G6" s="39"/>
    </row>
    <row r="7" spans="1:7" x14ac:dyDescent="0.25">
      <c r="A7" s="1"/>
      <c r="B7" s="1" t="str">
        <f>"            Составлен в прогнозных ценах года окончания строительства: "</f>
        <v xml:space="preserve">            Составлен в прогнозных ценах года окончания строительства: </v>
      </c>
      <c r="C7" s="2"/>
      <c r="D7" s="1"/>
      <c r="E7" s="1"/>
      <c r="F7" s="1"/>
      <c r="G7" s="1"/>
    </row>
    <row r="8" spans="1:7" x14ac:dyDescent="0.25">
      <c r="A8" s="1"/>
      <c r="B8" s="1"/>
      <c r="C8" s="1"/>
      <c r="D8" s="1"/>
      <c r="E8" s="1"/>
      <c r="F8" s="1"/>
      <c r="G8" s="1"/>
    </row>
    <row r="9" spans="1:7" x14ac:dyDescent="0.25">
      <c r="A9" s="1"/>
      <c r="B9" s="1"/>
      <c r="C9" s="1"/>
      <c r="D9" s="1"/>
      <c r="E9" s="1"/>
      <c r="F9" s="1"/>
      <c r="G9" s="1" t="s">
        <v>2</v>
      </c>
    </row>
    <row r="10" spans="1:7" x14ac:dyDescent="0.25">
      <c r="A10" s="40" t="s">
        <v>3</v>
      </c>
      <c r="B10" s="40" t="s">
        <v>4</v>
      </c>
      <c r="C10" s="40" t="s">
        <v>5</v>
      </c>
      <c r="D10" s="41" t="s">
        <v>6</v>
      </c>
      <c r="E10" s="41"/>
      <c r="F10" s="41"/>
      <c r="G10" s="40" t="s">
        <v>7</v>
      </c>
    </row>
    <row r="11" spans="1:7" ht="38.25" x14ac:dyDescent="0.25">
      <c r="A11" s="40"/>
      <c r="B11" s="40"/>
      <c r="C11" s="40"/>
      <c r="D11" s="3" t="s">
        <v>8</v>
      </c>
      <c r="E11" s="3" t="s">
        <v>9</v>
      </c>
      <c r="F11" s="3" t="s">
        <v>10</v>
      </c>
      <c r="G11" s="40"/>
    </row>
    <row r="12" spans="1:7" x14ac:dyDescent="0.25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</row>
    <row r="13" spans="1:7" x14ac:dyDescent="0.25">
      <c r="A13" s="5"/>
      <c r="B13" s="6" t="s">
        <v>11</v>
      </c>
      <c r="C13" s="7"/>
      <c r="D13" s="8"/>
      <c r="E13" s="8"/>
      <c r="F13" s="8"/>
      <c r="G13" s="8"/>
    </row>
    <row r="14" spans="1:7" x14ac:dyDescent="0.25">
      <c r="A14" s="5"/>
      <c r="B14" s="6"/>
      <c r="C14" s="7" t="s">
        <v>12</v>
      </c>
      <c r="D14" s="8"/>
      <c r="E14" s="8"/>
      <c r="F14" s="9">
        <v>0</v>
      </c>
      <c r="G14" s="8">
        <f t="shared" ref="G14:G17" si="0">IFERROR(D14+E14+F14,0)</f>
        <v>0</v>
      </c>
    </row>
    <row r="15" spans="1:7" x14ac:dyDescent="0.25">
      <c r="A15" s="5"/>
      <c r="B15" s="6"/>
      <c r="C15" s="7" t="s">
        <v>13</v>
      </c>
      <c r="D15" s="8"/>
      <c r="E15" s="8"/>
      <c r="F15" s="9">
        <f>N('[1]Расчет стоимости'!R127)+N('[1]Расчет стоимости'!R128)</f>
        <v>0</v>
      </c>
      <c r="G15" s="8">
        <f t="shared" si="0"/>
        <v>0</v>
      </c>
    </row>
    <row r="16" spans="1:7" x14ac:dyDescent="0.25">
      <c r="A16" s="5"/>
      <c r="B16" s="6"/>
      <c r="C16" s="7" t="s">
        <v>14</v>
      </c>
      <c r="D16" s="8"/>
      <c r="E16" s="8"/>
      <c r="F16" s="9">
        <f>N('[1]Расчет стоимости'!R14)+N('[1]Расчет стоимости'!R199)+N('[1]Расчет стоимости'!R200)</f>
        <v>0</v>
      </c>
      <c r="G16" s="8">
        <f t="shared" si="0"/>
        <v>0</v>
      </c>
    </row>
    <row r="17" spans="1:27" x14ac:dyDescent="0.25">
      <c r="A17" s="5"/>
      <c r="B17" s="6"/>
      <c r="C17" s="6" t="s">
        <v>15</v>
      </c>
      <c r="D17" s="10">
        <f>SUM(D14:D16)</f>
        <v>0</v>
      </c>
      <c r="E17" s="10">
        <f t="shared" ref="E17:F17" si="1">SUM(E14:E16)</f>
        <v>0</v>
      </c>
      <c r="F17" s="10">
        <f t="shared" si="1"/>
        <v>0</v>
      </c>
      <c r="G17" s="11">
        <f t="shared" si="0"/>
        <v>0</v>
      </c>
    </row>
    <row r="18" spans="1:27" x14ac:dyDescent="0.25">
      <c r="A18" s="5"/>
      <c r="B18" s="6" t="s">
        <v>16</v>
      </c>
      <c r="C18" s="7"/>
      <c r="D18" s="8"/>
      <c r="E18" s="8"/>
      <c r="F18" s="8"/>
      <c r="G18" s="12"/>
    </row>
    <row r="19" spans="1:27" x14ac:dyDescent="0.25">
      <c r="A19" s="5"/>
      <c r="B19" s="6"/>
      <c r="C19" s="7" t="s">
        <v>17</v>
      </c>
      <c r="D19" s="8">
        <v>-334.28</v>
      </c>
      <c r="E19" s="8">
        <v>0</v>
      </c>
      <c r="F19" s="8">
        <v>0</v>
      </c>
      <c r="G19" s="12">
        <f>SUM(D19:F19)</f>
        <v>-334.28</v>
      </c>
      <c r="I19">
        <v>-212.51</v>
      </c>
      <c r="J19">
        <v>0</v>
      </c>
      <c r="K19">
        <v>0</v>
      </c>
      <c r="L19">
        <v>-212.51</v>
      </c>
      <c r="S19">
        <v>-212.51</v>
      </c>
      <c r="T19">
        <v>0</v>
      </c>
      <c r="U19">
        <v>0</v>
      </c>
      <c r="V19">
        <v>-212.51</v>
      </c>
      <c r="X19">
        <v>-334.28</v>
      </c>
      <c r="Y19">
        <v>0</v>
      </c>
      <c r="Z19">
        <v>0</v>
      </c>
      <c r="AA19">
        <v>-334.28</v>
      </c>
    </row>
    <row r="20" spans="1:27" x14ac:dyDescent="0.25">
      <c r="A20" s="5"/>
      <c r="B20" s="6"/>
      <c r="C20" s="7" t="s">
        <v>18</v>
      </c>
      <c r="D20" s="8">
        <v>6448.7691637518419</v>
      </c>
      <c r="E20" s="8">
        <v>0</v>
      </c>
      <c r="F20" s="8">
        <v>0</v>
      </c>
      <c r="G20" s="12">
        <f t="shared" ref="G20:G22" si="2">SUM(D20:F20)</f>
        <v>6448.7691637518419</v>
      </c>
      <c r="I20">
        <v>9296.0913260327361</v>
      </c>
      <c r="J20">
        <v>0</v>
      </c>
      <c r="K20">
        <v>0</v>
      </c>
      <c r="L20">
        <v>9296.0913260327361</v>
      </c>
      <c r="S20">
        <v>9296.0913260327361</v>
      </c>
      <c r="T20">
        <v>0</v>
      </c>
      <c r="U20">
        <v>0</v>
      </c>
      <c r="V20">
        <v>9296.0913260327361</v>
      </c>
      <c r="X20">
        <v>6448.7691637518419</v>
      </c>
      <c r="Y20">
        <v>0</v>
      </c>
      <c r="Z20">
        <v>0</v>
      </c>
      <c r="AA20">
        <v>6448.7691637518419</v>
      </c>
    </row>
    <row r="21" spans="1:27" x14ac:dyDescent="0.25">
      <c r="A21" s="5"/>
      <c r="B21" s="6"/>
      <c r="C21" s="7" t="s">
        <v>19</v>
      </c>
      <c r="D21" s="8">
        <v>11983.915252730732</v>
      </c>
      <c r="E21" s="8">
        <v>4566.4085349472261</v>
      </c>
      <c r="F21" s="8">
        <v>0</v>
      </c>
      <c r="G21" s="12">
        <f t="shared" si="2"/>
        <v>16550.32378767796</v>
      </c>
      <c r="I21">
        <v>7617.5222680505449</v>
      </c>
      <c r="J21">
        <v>2902.5828388815116</v>
      </c>
      <c r="K21">
        <v>0</v>
      </c>
      <c r="L21">
        <v>10520.105106932057</v>
      </c>
      <c r="S21">
        <v>7617.5222680505449</v>
      </c>
      <c r="T21">
        <v>2902.5828388815116</v>
      </c>
      <c r="U21">
        <v>0</v>
      </c>
      <c r="V21">
        <v>10520.105106932057</v>
      </c>
      <c r="X21">
        <v>11983.915252730732</v>
      </c>
      <c r="Y21">
        <v>4566.4085349472261</v>
      </c>
      <c r="Z21">
        <v>0</v>
      </c>
      <c r="AA21">
        <v>16550.32378767796</v>
      </c>
    </row>
    <row r="22" spans="1:27" s="17" customFormat="1" x14ac:dyDescent="0.25">
      <c r="A22" s="13"/>
      <c r="B22" s="6"/>
      <c r="C22" s="6" t="s">
        <v>20</v>
      </c>
      <c r="D22" s="10">
        <f>SUM(D19:D21)</f>
        <v>18098.404416482575</v>
      </c>
      <c r="E22" s="10">
        <f t="shared" ref="E22:F22" si="3">SUM(E19:E21)</f>
        <v>4566.4085349472261</v>
      </c>
      <c r="F22" s="10">
        <f t="shared" si="3"/>
        <v>0</v>
      </c>
      <c r="G22" s="11">
        <f t="shared" si="2"/>
        <v>22664.812951429802</v>
      </c>
      <c r="I22" s="17">
        <v>16701.103594083281</v>
      </c>
      <c r="J22" s="17">
        <v>2902.5828388815116</v>
      </c>
      <c r="K22" s="17">
        <v>0</v>
      </c>
      <c r="L22" s="17">
        <v>19603.686432964794</v>
      </c>
      <c r="S22" s="17">
        <v>16701.103594083281</v>
      </c>
      <c r="T22" s="17">
        <v>2902.5828388815116</v>
      </c>
      <c r="U22" s="17">
        <v>0</v>
      </c>
      <c r="V22" s="17">
        <v>19603.686432964794</v>
      </c>
      <c r="X22" s="17">
        <v>18098.404416482575</v>
      </c>
      <c r="Y22" s="17">
        <v>4566.4085349472261</v>
      </c>
      <c r="Z22" s="17">
        <v>0</v>
      </c>
      <c r="AA22" s="17">
        <v>22664.812951429802</v>
      </c>
    </row>
    <row r="23" spans="1:27" x14ac:dyDescent="0.25">
      <c r="A23" s="5"/>
      <c r="B23" s="6" t="s">
        <v>21</v>
      </c>
      <c r="C23" s="7"/>
      <c r="D23" s="8"/>
      <c r="E23" s="8"/>
      <c r="F23" s="8"/>
      <c r="G23" s="12"/>
    </row>
    <row r="24" spans="1:27" x14ac:dyDescent="0.25">
      <c r="A24" s="5"/>
      <c r="B24" s="6" t="s">
        <v>22</v>
      </c>
      <c r="C24" s="7"/>
      <c r="D24" s="8"/>
      <c r="E24" s="8"/>
      <c r="F24" s="8"/>
      <c r="G24" s="12"/>
    </row>
    <row r="25" spans="1:27" x14ac:dyDescent="0.25">
      <c r="A25" s="5"/>
      <c r="B25" s="6" t="s">
        <v>23</v>
      </c>
      <c r="C25" s="7"/>
      <c r="D25" s="8"/>
      <c r="E25" s="8"/>
      <c r="F25" s="8"/>
      <c r="G25" s="12"/>
    </row>
    <row r="26" spans="1:27" x14ac:dyDescent="0.25">
      <c r="A26" s="13"/>
      <c r="B26" s="6"/>
      <c r="C26" s="6" t="s">
        <v>24</v>
      </c>
      <c r="D26" s="10">
        <f>D22</f>
        <v>18098.404416482575</v>
      </c>
      <c r="E26" s="10">
        <f t="shared" ref="E26:G26" si="4">E22</f>
        <v>4566.4085349472261</v>
      </c>
      <c r="F26" s="10">
        <f t="shared" si="4"/>
        <v>0</v>
      </c>
      <c r="G26" s="10">
        <f t="shared" si="4"/>
        <v>22664.812951429802</v>
      </c>
      <c r="I26">
        <v>16701.103594083281</v>
      </c>
      <c r="J26">
        <v>2902.5828388815116</v>
      </c>
      <c r="K26">
        <v>0</v>
      </c>
      <c r="L26">
        <v>19603.686432964794</v>
      </c>
      <c r="S26">
        <v>16701.103594083281</v>
      </c>
      <c r="T26">
        <v>2902.5828388815116</v>
      </c>
      <c r="U26">
        <v>0</v>
      </c>
      <c r="V26">
        <v>19603.686432964794</v>
      </c>
      <c r="X26">
        <v>18098.404416482575</v>
      </c>
      <c r="Y26">
        <v>4566.4085349472261</v>
      </c>
      <c r="Z26">
        <v>0</v>
      </c>
      <c r="AA26">
        <v>22664.812951429802</v>
      </c>
    </row>
    <row r="27" spans="1:27" x14ac:dyDescent="0.25">
      <c r="A27" s="5"/>
      <c r="B27" s="6"/>
      <c r="C27" s="7" t="s">
        <v>25</v>
      </c>
      <c r="D27" s="8">
        <f>D19</f>
        <v>-334.28</v>
      </c>
      <c r="E27" s="8">
        <f t="shared" ref="E27:G29" si="5">E19</f>
        <v>0</v>
      </c>
      <c r="F27" s="8">
        <f t="shared" si="5"/>
        <v>0</v>
      </c>
      <c r="G27" s="8">
        <f t="shared" si="5"/>
        <v>-334.28</v>
      </c>
      <c r="I27">
        <v>-212.51</v>
      </c>
      <c r="J27">
        <v>0</v>
      </c>
      <c r="K27">
        <v>0</v>
      </c>
      <c r="L27">
        <v>-212.51</v>
      </c>
      <c r="S27">
        <v>-212.51</v>
      </c>
      <c r="T27">
        <v>0</v>
      </c>
      <c r="U27">
        <v>0</v>
      </c>
      <c r="V27">
        <v>-212.51</v>
      </c>
      <c r="X27">
        <v>-334.28</v>
      </c>
      <c r="Y27">
        <v>0</v>
      </c>
      <c r="Z27">
        <v>0</v>
      </c>
      <c r="AA27">
        <v>-334.28</v>
      </c>
    </row>
    <row r="28" spans="1:27" x14ac:dyDescent="0.25">
      <c r="A28" s="5"/>
      <c r="B28" s="6"/>
      <c r="C28" s="7" t="s">
        <v>26</v>
      </c>
      <c r="D28" s="8">
        <f>D20</f>
        <v>6448.7691637518419</v>
      </c>
      <c r="E28" s="8">
        <f t="shared" si="5"/>
        <v>0</v>
      </c>
      <c r="F28" s="8">
        <f t="shared" si="5"/>
        <v>0</v>
      </c>
      <c r="G28" s="8">
        <f t="shared" si="5"/>
        <v>6448.7691637518419</v>
      </c>
      <c r="I28">
        <v>9296.0913260327361</v>
      </c>
      <c r="J28">
        <v>0</v>
      </c>
      <c r="K28">
        <v>0</v>
      </c>
      <c r="L28">
        <v>9296.0913260327361</v>
      </c>
      <c r="S28">
        <v>9296.0913260327361</v>
      </c>
      <c r="T28">
        <v>0</v>
      </c>
      <c r="U28">
        <v>0</v>
      </c>
      <c r="V28">
        <v>9296.0913260327361</v>
      </c>
      <c r="X28">
        <v>6448.7691637518419</v>
      </c>
      <c r="Y28">
        <v>0</v>
      </c>
      <c r="Z28">
        <v>0</v>
      </c>
      <c r="AA28">
        <v>6448.7691637518419</v>
      </c>
    </row>
    <row r="29" spans="1:27" x14ac:dyDescent="0.25">
      <c r="A29" s="5"/>
      <c r="B29" s="6"/>
      <c r="C29" s="7" t="s">
        <v>27</v>
      </c>
      <c r="D29" s="8">
        <f>D21</f>
        <v>11983.915252730732</v>
      </c>
      <c r="E29" s="8">
        <f t="shared" si="5"/>
        <v>4566.4085349472261</v>
      </c>
      <c r="F29" s="8">
        <f t="shared" si="5"/>
        <v>0</v>
      </c>
      <c r="G29" s="8">
        <f t="shared" si="5"/>
        <v>16550.32378767796</v>
      </c>
      <c r="I29">
        <v>7617.5222680505449</v>
      </c>
      <c r="J29">
        <v>2902.5828388815116</v>
      </c>
      <c r="K29">
        <v>0</v>
      </c>
      <c r="L29">
        <v>10520.105106932057</v>
      </c>
      <c r="S29">
        <v>7617.5222680505449</v>
      </c>
      <c r="T29">
        <v>2902.5828388815116</v>
      </c>
      <c r="U29">
        <v>0</v>
      </c>
      <c r="V29">
        <v>10520.105106932057</v>
      </c>
      <c r="X29">
        <v>11983.915252730732</v>
      </c>
      <c r="Y29">
        <v>4566.4085349472261</v>
      </c>
      <c r="Z29">
        <v>0</v>
      </c>
      <c r="AA29">
        <v>16550.32378767796</v>
      </c>
    </row>
    <row r="30" spans="1:27" x14ac:dyDescent="0.25">
      <c r="A30" s="5"/>
      <c r="B30" s="6" t="s">
        <v>28</v>
      </c>
      <c r="C30" s="7"/>
      <c r="D30" s="8"/>
      <c r="E30" s="8"/>
      <c r="F30" s="8"/>
      <c r="G30" s="8"/>
    </row>
    <row r="31" spans="1:27" x14ac:dyDescent="0.25">
      <c r="A31" s="5"/>
      <c r="B31" s="7" t="s">
        <v>29</v>
      </c>
      <c r="C31" s="7" t="s">
        <v>30</v>
      </c>
      <c r="D31" s="9">
        <v>31.36</v>
      </c>
      <c r="E31" s="8"/>
      <c r="F31" s="8"/>
      <c r="G31" s="8">
        <f>SUM(D31:F31)</f>
        <v>31.36</v>
      </c>
      <c r="I31">
        <v>19.940000000000001</v>
      </c>
      <c r="L31">
        <v>19.940000000000001</v>
      </c>
      <c r="S31">
        <v>19.940000000000001</v>
      </c>
      <c r="V31">
        <v>19.940000000000001</v>
      </c>
      <c r="X31">
        <v>31.36</v>
      </c>
      <c r="AA31">
        <v>31.36</v>
      </c>
    </row>
    <row r="32" spans="1:27" x14ac:dyDescent="0.25">
      <c r="A32" s="5"/>
      <c r="B32" s="7" t="s">
        <v>29</v>
      </c>
      <c r="C32" s="7" t="s">
        <v>31</v>
      </c>
      <c r="D32" s="9">
        <v>108.69</v>
      </c>
      <c r="E32" s="8"/>
      <c r="F32" s="8"/>
      <c r="G32" s="8">
        <f t="shared" ref="G32:G34" si="6">SUM(D32:F32)</f>
        <v>108.69</v>
      </c>
      <c r="I32">
        <v>156.68</v>
      </c>
      <c r="L32">
        <v>156.68</v>
      </c>
      <c r="S32">
        <v>156.68</v>
      </c>
      <c r="V32">
        <v>156.68</v>
      </c>
      <c r="X32">
        <v>108.69</v>
      </c>
      <c r="AA32">
        <v>108.69</v>
      </c>
    </row>
    <row r="33" spans="1:27" x14ac:dyDescent="0.25">
      <c r="A33" s="5"/>
      <c r="B33" s="7" t="s">
        <v>29</v>
      </c>
      <c r="C33" s="7" t="s">
        <v>32</v>
      </c>
      <c r="D33" s="9">
        <v>0</v>
      </c>
      <c r="E33" s="8"/>
      <c r="F33" s="8"/>
      <c r="G33" s="8">
        <f t="shared" si="6"/>
        <v>0</v>
      </c>
      <c r="I33">
        <v>0</v>
      </c>
      <c r="L33">
        <v>0</v>
      </c>
      <c r="S33">
        <v>0</v>
      </c>
      <c r="V33">
        <v>0</v>
      </c>
      <c r="X33">
        <v>0</v>
      </c>
      <c r="AA33">
        <v>0</v>
      </c>
    </row>
    <row r="34" spans="1:27" s="17" customFormat="1" x14ac:dyDescent="0.25">
      <c r="A34" s="13"/>
      <c r="B34" s="6"/>
      <c r="C34" s="6" t="s">
        <v>33</v>
      </c>
      <c r="D34" s="10">
        <f>SUM(D31:D33)</f>
        <v>140.05000000000001</v>
      </c>
      <c r="E34" s="10">
        <f t="shared" ref="E34:F34" si="7">SUM(E31:E33)</f>
        <v>0</v>
      </c>
      <c r="F34" s="10">
        <f t="shared" si="7"/>
        <v>0</v>
      </c>
      <c r="G34" s="10">
        <f t="shared" si="6"/>
        <v>140.05000000000001</v>
      </c>
      <c r="I34" s="17">
        <v>176.62</v>
      </c>
      <c r="J34" s="17">
        <v>0</v>
      </c>
      <c r="K34" s="17">
        <v>0</v>
      </c>
      <c r="L34" s="17">
        <v>176.62</v>
      </c>
      <c r="S34" s="17">
        <v>176.62</v>
      </c>
      <c r="T34" s="17">
        <v>0</v>
      </c>
      <c r="U34" s="17">
        <v>0</v>
      </c>
      <c r="V34" s="17">
        <v>176.62</v>
      </c>
      <c r="X34" s="17">
        <v>140.05000000000001</v>
      </c>
      <c r="Y34" s="17">
        <v>0</v>
      </c>
      <c r="Z34" s="17">
        <v>0</v>
      </c>
      <c r="AA34" s="17">
        <v>140.05000000000001</v>
      </c>
    </row>
    <row r="35" spans="1:27" x14ac:dyDescent="0.25">
      <c r="A35" s="13"/>
      <c r="B35" s="6"/>
      <c r="C35" s="6" t="s">
        <v>34</v>
      </c>
      <c r="D35" s="10">
        <f>D34+D26</f>
        <v>18238.454416482575</v>
      </c>
      <c r="E35" s="10">
        <f t="shared" ref="E35:G35" si="8">E34+E26</f>
        <v>4566.4085349472261</v>
      </c>
      <c r="F35" s="10">
        <f t="shared" si="8"/>
        <v>0</v>
      </c>
      <c r="G35" s="10">
        <f t="shared" si="8"/>
        <v>22804.862951429801</v>
      </c>
      <c r="I35">
        <v>16877.72359408328</v>
      </c>
      <c r="J35">
        <v>2902.5828388815116</v>
      </c>
      <c r="K35">
        <v>0</v>
      </c>
      <c r="L35">
        <v>19780.30643296479</v>
      </c>
      <c r="S35">
        <v>16877.72359408328</v>
      </c>
      <c r="T35">
        <v>2902.5828388815116</v>
      </c>
      <c r="U35">
        <v>0</v>
      </c>
      <c r="V35">
        <v>19780.30643296479</v>
      </c>
      <c r="X35">
        <v>18238.454416482575</v>
      </c>
      <c r="Y35">
        <v>4566.4085349472261</v>
      </c>
      <c r="Z35">
        <v>0</v>
      </c>
      <c r="AA35">
        <v>22804.862951429801</v>
      </c>
    </row>
    <row r="36" spans="1:27" x14ac:dyDescent="0.25">
      <c r="A36" s="5"/>
      <c r="B36" s="6" t="s">
        <v>35</v>
      </c>
      <c r="C36" s="7"/>
      <c r="D36" s="8"/>
      <c r="E36" s="8"/>
      <c r="F36" s="8"/>
      <c r="G36" s="8"/>
    </row>
    <row r="37" spans="1:27" x14ac:dyDescent="0.25">
      <c r="A37" s="5"/>
      <c r="B37" s="14" t="s">
        <v>36</v>
      </c>
      <c r="C37" s="7" t="s">
        <v>37</v>
      </c>
      <c r="D37" s="9">
        <v>52.27</v>
      </c>
      <c r="E37" s="8"/>
      <c r="F37" s="8"/>
      <c r="G37" s="8">
        <f>SUM(D37:F37)</f>
        <v>52.27</v>
      </c>
      <c r="I37">
        <v>33.229999999999997</v>
      </c>
      <c r="L37">
        <v>33.229999999999997</v>
      </c>
      <c r="S37">
        <v>33.229999999999997</v>
      </c>
      <c r="V37">
        <v>33.229999999999997</v>
      </c>
      <c r="X37">
        <v>52.27</v>
      </c>
      <c r="AA37">
        <v>52.27</v>
      </c>
    </row>
    <row r="38" spans="1:27" x14ac:dyDescent="0.25">
      <c r="A38" s="5"/>
      <c r="B38" s="14" t="s">
        <v>36</v>
      </c>
      <c r="C38" s="7" t="s">
        <v>38</v>
      </c>
      <c r="D38" s="9">
        <v>108.69</v>
      </c>
      <c r="E38" s="8"/>
      <c r="F38" s="8"/>
      <c r="G38" s="8">
        <f t="shared" ref="G38:G40" si="9">SUM(D38:F38)</f>
        <v>108.69</v>
      </c>
      <c r="I38">
        <v>156.68</v>
      </c>
      <c r="L38">
        <v>156.68</v>
      </c>
      <c r="S38">
        <v>156.68</v>
      </c>
      <c r="V38">
        <v>156.68</v>
      </c>
      <c r="X38">
        <v>108.69</v>
      </c>
      <c r="AA38">
        <v>108.69</v>
      </c>
    </row>
    <row r="39" spans="1:27" x14ac:dyDescent="0.25">
      <c r="A39" s="5"/>
      <c r="B39" s="14" t="s">
        <v>36</v>
      </c>
      <c r="C39" s="7" t="s">
        <v>39</v>
      </c>
      <c r="D39" s="9">
        <v>0</v>
      </c>
      <c r="E39" s="8"/>
      <c r="F39" s="8"/>
      <c r="G39" s="8">
        <f t="shared" si="9"/>
        <v>0</v>
      </c>
      <c r="I39">
        <v>0</v>
      </c>
      <c r="L39">
        <v>0</v>
      </c>
      <c r="S39">
        <v>0</v>
      </c>
      <c r="V39">
        <v>0</v>
      </c>
      <c r="X39">
        <v>0</v>
      </c>
      <c r="AA39">
        <v>0</v>
      </c>
    </row>
    <row r="40" spans="1:27" x14ac:dyDescent="0.25">
      <c r="A40" s="13"/>
      <c r="B40" s="6"/>
      <c r="C40" s="6" t="s">
        <v>40</v>
      </c>
      <c r="D40" s="10">
        <f>SUM(D37:D39)</f>
        <v>160.96</v>
      </c>
      <c r="E40" s="10">
        <f t="shared" ref="E40:F40" si="10">SUM(E37:E39)</f>
        <v>0</v>
      </c>
      <c r="F40" s="10">
        <f t="shared" si="10"/>
        <v>0</v>
      </c>
      <c r="G40" s="10">
        <f t="shared" si="9"/>
        <v>160.96</v>
      </c>
      <c r="I40">
        <v>189.91</v>
      </c>
      <c r="J40">
        <v>0</v>
      </c>
      <c r="K40">
        <v>0</v>
      </c>
      <c r="L40">
        <v>189.91</v>
      </c>
      <c r="S40">
        <v>189.91</v>
      </c>
      <c r="T40">
        <v>0</v>
      </c>
      <c r="U40">
        <v>0</v>
      </c>
      <c r="V40">
        <v>189.91</v>
      </c>
      <c r="X40">
        <v>160.96</v>
      </c>
      <c r="Y40">
        <v>0</v>
      </c>
      <c r="Z40">
        <v>0</v>
      </c>
      <c r="AA40">
        <v>160.96</v>
      </c>
    </row>
    <row r="41" spans="1:27" x14ac:dyDescent="0.25">
      <c r="A41" s="13"/>
      <c r="B41" s="6"/>
      <c r="C41" s="6" t="s">
        <v>41</v>
      </c>
      <c r="D41" s="10">
        <f>D40+D35</f>
        <v>18399.414416482574</v>
      </c>
      <c r="E41" s="10">
        <f t="shared" ref="E41:G41" si="11">E40+E35</f>
        <v>4566.4085349472261</v>
      </c>
      <c r="F41" s="10">
        <f t="shared" si="11"/>
        <v>0</v>
      </c>
      <c r="G41" s="10">
        <f t="shared" si="11"/>
        <v>22965.8229514298</v>
      </c>
      <c r="I41">
        <v>17067.63359408328</v>
      </c>
      <c r="J41">
        <v>2902.5828388815116</v>
      </c>
      <c r="K41">
        <v>0</v>
      </c>
      <c r="L41">
        <v>19970.216432964793</v>
      </c>
      <c r="S41">
        <v>17067.63359408328</v>
      </c>
      <c r="T41">
        <v>2902.5828388815116</v>
      </c>
      <c r="U41">
        <v>0</v>
      </c>
      <c r="V41">
        <v>19970.216432964793</v>
      </c>
      <c r="X41">
        <v>18399.414416482574</v>
      </c>
      <c r="Y41">
        <v>4566.4085349472261</v>
      </c>
      <c r="Z41">
        <v>0</v>
      </c>
      <c r="AA41">
        <v>22965.8229514298</v>
      </c>
    </row>
    <row r="42" spans="1:27" x14ac:dyDescent="0.25">
      <c r="A42" s="13"/>
      <c r="B42" s="6" t="s">
        <v>42</v>
      </c>
      <c r="C42" s="6"/>
      <c r="D42" s="10"/>
      <c r="E42" s="10"/>
      <c r="F42" s="10"/>
      <c r="G42" s="10"/>
    </row>
    <row r="43" spans="1:27" x14ac:dyDescent="0.25">
      <c r="A43" s="5"/>
      <c r="B43" s="7"/>
      <c r="C43" s="7" t="s">
        <v>43</v>
      </c>
      <c r="D43" s="8">
        <v>250.65</v>
      </c>
      <c r="E43" s="8"/>
      <c r="F43" s="8"/>
      <c r="G43" s="8">
        <f>SUM(D43:F43)</f>
        <v>250.65</v>
      </c>
      <c r="I43">
        <v>159.34</v>
      </c>
      <c r="L43">
        <v>159.34</v>
      </c>
      <c r="S43">
        <v>159.34</v>
      </c>
      <c r="V43">
        <v>159.34</v>
      </c>
      <c r="X43">
        <v>250.65</v>
      </c>
      <c r="AA43">
        <v>250.65</v>
      </c>
    </row>
    <row r="44" spans="1:27" x14ac:dyDescent="0.25">
      <c r="A44" s="5"/>
      <c r="B44" s="7"/>
      <c r="C44" s="7" t="s">
        <v>44</v>
      </c>
      <c r="D44" s="8">
        <v>278.12</v>
      </c>
      <c r="E44" s="8"/>
      <c r="F44" s="8"/>
      <c r="G44" s="8">
        <f t="shared" ref="G44:G52" si="12">SUM(D44:F44)</f>
        <v>278.12</v>
      </c>
      <c r="I44">
        <v>400.95</v>
      </c>
      <c r="L44">
        <v>400.95</v>
      </c>
      <c r="S44">
        <v>400.95</v>
      </c>
      <c r="V44">
        <v>400.95</v>
      </c>
      <c r="X44">
        <v>278.12</v>
      </c>
      <c r="AA44">
        <v>278.12</v>
      </c>
    </row>
    <row r="45" spans="1:27" x14ac:dyDescent="0.25">
      <c r="A45" s="5"/>
      <c r="B45" s="7"/>
      <c r="C45" s="7" t="s">
        <v>45</v>
      </c>
      <c r="D45" s="8">
        <v>0</v>
      </c>
      <c r="E45" s="8"/>
      <c r="F45" s="8"/>
      <c r="G45" s="8">
        <f t="shared" si="12"/>
        <v>0</v>
      </c>
      <c r="I45">
        <v>0</v>
      </c>
      <c r="L45">
        <v>0</v>
      </c>
      <c r="S45">
        <v>0</v>
      </c>
      <c r="V45">
        <v>0</v>
      </c>
      <c r="X45">
        <v>0</v>
      </c>
      <c r="AA45">
        <v>0</v>
      </c>
    </row>
    <row r="46" spans="1:27" x14ac:dyDescent="0.25">
      <c r="A46" s="5"/>
      <c r="B46" s="7" t="s">
        <v>29</v>
      </c>
      <c r="C46" s="7" t="s">
        <v>46</v>
      </c>
      <c r="D46" s="8"/>
      <c r="E46" s="8"/>
      <c r="F46" s="8">
        <v>0</v>
      </c>
      <c r="G46" s="8">
        <f t="shared" si="12"/>
        <v>0</v>
      </c>
      <c r="K46">
        <v>0</v>
      </c>
      <c r="L46">
        <v>0</v>
      </c>
      <c r="U46">
        <v>0</v>
      </c>
      <c r="V46">
        <v>0</v>
      </c>
      <c r="Z46">
        <v>0</v>
      </c>
      <c r="AA46">
        <v>0</v>
      </c>
    </row>
    <row r="47" spans="1:27" x14ac:dyDescent="0.25">
      <c r="A47" s="5"/>
      <c r="B47" s="7" t="s">
        <v>29</v>
      </c>
      <c r="C47" s="7" t="s">
        <v>47</v>
      </c>
      <c r="D47" s="8"/>
      <c r="E47" s="8"/>
      <c r="F47" s="8">
        <v>87.472685474963185</v>
      </c>
      <c r="G47" s="8">
        <f t="shared" si="12"/>
        <v>87.472685474963185</v>
      </c>
      <c r="K47">
        <v>126.00258991885578</v>
      </c>
      <c r="L47">
        <v>126.00258991885578</v>
      </c>
      <c r="U47">
        <v>126.00258991885578</v>
      </c>
      <c r="V47">
        <v>126.00258991885578</v>
      </c>
      <c r="Z47">
        <v>87.472685474963185</v>
      </c>
      <c r="AA47">
        <v>87.472685474963185</v>
      </c>
    </row>
    <row r="48" spans="1:27" x14ac:dyDescent="0.25">
      <c r="A48" s="5"/>
      <c r="B48" s="14" t="s">
        <v>29</v>
      </c>
      <c r="C48" s="7" t="s">
        <v>48</v>
      </c>
      <c r="D48" s="8"/>
      <c r="E48" s="8"/>
      <c r="F48" s="8">
        <v>1524.7290542464409</v>
      </c>
      <c r="G48" s="8">
        <f t="shared" si="12"/>
        <v>1524.7290542464409</v>
      </c>
      <c r="K48">
        <v>969.25825568141215</v>
      </c>
      <c r="L48">
        <v>969.25825568141215</v>
      </c>
      <c r="U48">
        <v>969.25825568141215</v>
      </c>
      <c r="V48">
        <v>969.25825568141215</v>
      </c>
      <c r="Z48">
        <v>1524.7290542464409</v>
      </c>
      <c r="AA48">
        <v>1524.7290542464409</v>
      </c>
    </row>
    <row r="49" spans="1:27" x14ac:dyDescent="0.25">
      <c r="A49" s="5"/>
      <c r="B49" s="7" t="s">
        <v>29</v>
      </c>
      <c r="C49" s="7" t="s">
        <v>49</v>
      </c>
      <c r="D49" s="8"/>
      <c r="E49" s="8"/>
      <c r="F49" s="8">
        <v>-655.08000000000004</v>
      </c>
      <c r="G49" s="8">
        <f t="shared" si="12"/>
        <v>-655.08000000000004</v>
      </c>
      <c r="K49">
        <v>-416.35</v>
      </c>
      <c r="L49">
        <v>-416.35</v>
      </c>
      <c r="U49">
        <v>-416.35</v>
      </c>
      <c r="V49">
        <v>-416.35</v>
      </c>
      <c r="Z49">
        <v>-655.08000000000004</v>
      </c>
      <c r="AA49">
        <v>-655.08000000000004</v>
      </c>
    </row>
    <row r="50" spans="1:27" x14ac:dyDescent="0.25">
      <c r="A50" s="5"/>
      <c r="B50" s="7" t="s">
        <v>29</v>
      </c>
      <c r="C50" s="7" t="s">
        <v>50</v>
      </c>
      <c r="D50" s="8"/>
      <c r="E50" s="8"/>
      <c r="F50" s="8">
        <v>666.00358517427594</v>
      </c>
      <c r="G50" s="8">
        <f t="shared" si="12"/>
        <v>666.00358517427594</v>
      </c>
      <c r="K50">
        <v>961.8243419117232</v>
      </c>
      <c r="L50">
        <v>961.8243419117232</v>
      </c>
      <c r="U50">
        <v>961.8243419117232</v>
      </c>
      <c r="V50">
        <v>961.8243419117232</v>
      </c>
      <c r="Z50">
        <v>666.00358517427594</v>
      </c>
      <c r="AA50">
        <v>666.00358517427594</v>
      </c>
    </row>
    <row r="51" spans="1:27" x14ac:dyDescent="0.25">
      <c r="A51" s="5"/>
      <c r="B51" s="7" t="s">
        <v>29</v>
      </c>
      <c r="C51" s="7" t="s">
        <v>51</v>
      </c>
      <c r="D51" s="8"/>
      <c r="E51" s="8"/>
      <c r="F51" s="8">
        <v>1800.2360532646051</v>
      </c>
      <c r="G51" s="8">
        <f t="shared" si="12"/>
        <v>1800.2360532646051</v>
      </c>
      <c r="K51">
        <v>1144.3383332142066</v>
      </c>
      <c r="L51">
        <v>1144.3383332142066</v>
      </c>
      <c r="U51">
        <v>1144.3383332142066</v>
      </c>
      <c r="V51">
        <v>1144.3383332142066</v>
      </c>
      <c r="Z51">
        <v>1800.2360532646051</v>
      </c>
      <c r="AA51">
        <v>1800.2360532646051</v>
      </c>
    </row>
    <row r="52" spans="1:27" x14ac:dyDescent="0.25">
      <c r="A52" s="13"/>
      <c r="B52" s="6"/>
      <c r="C52" s="6" t="s">
        <v>52</v>
      </c>
      <c r="D52" s="10">
        <f>SUM(D43:D51)</f>
        <v>528.77</v>
      </c>
      <c r="E52" s="10">
        <f t="shared" ref="E52:F52" si="13">SUM(E43:E51)</f>
        <v>0</v>
      </c>
      <c r="F52" s="10">
        <f t="shared" si="13"/>
        <v>3423.3613781602853</v>
      </c>
      <c r="G52" s="10">
        <f t="shared" si="12"/>
        <v>3952.1313781602853</v>
      </c>
      <c r="I52">
        <v>560.29</v>
      </c>
      <c r="J52">
        <v>0</v>
      </c>
      <c r="K52">
        <v>2785.0735207261978</v>
      </c>
      <c r="L52">
        <v>3345.3635207261977</v>
      </c>
      <c r="S52">
        <v>560.29</v>
      </c>
      <c r="T52">
        <v>0</v>
      </c>
      <c r="U52">
        <v>2785.0735207261978</v>
      </c>
      <c r="V52">
        <v>3345.3635207261977</v>
      </c>
      <c r="X52">
        <v>528.77</v>
      </c>
      <c r="Y52">
        <v>0</v>
      </c>
      <c r="Z52">
        <v>3423.3613781602853</v>
      </c>
      <c r="AA52">
        <v>3952.1313781602853</v>
      </c>
    </row>
    <row r="53" spans="1:27" x14ac:dyDescent="0.25">
      <c r="A53" s="13"/>
      <c r="B53" s="6"/>
      <c r="C53" s="6" t="s">
        <v>53</v>
      </c>
      <c r="D53" s="10">
        <f>D41+D52</f>
        <v>18928.184416482574</v>
      </c>
      <c r="E53" s="10">
        <f t="shared" ref="E53:G53" si="14">E41+E52</f>
        <v>4566.4085349472261</v>
      </c>
      <c r="F53" s="10">
        <f t="shared" si="14"/>
        <v>3423.3613781602853</v>
      </c>
      <c r="G53" s="10">
        <f t="shared" si="14"/>
        <v>26917.954329590084</v>
      </c>
      <c r="I53">
        <v>17627.92359408328</v>
      </c>
      <c r="J53">
        <v>2902.5828388815116</v>
      </c>
      <c r="K53">
        <v>2785.0735207261978</v>
      </c>
      <c r="L53">
        <v>23315.579953690991</v>
      </c>
      <c r="S53">
        <v>17627.92359408328</v>
      </c>
      <c r="T53">
        <v>2902.5828388815116</v>
      </c>
      <c r="U53">
        <v>2785.0735207261978</v>
      </c>
      <c r="V53">
        <v>23315.579953690991</v>
      </c>
      <c r="X53">
        <v>18928.184416482574</v>
      </c>
      <c r="Y53">
        <v>4566.4085349472261</v>
      </c>
      <c r="Z53">
        <v>3423.3613781602853</v>
      </c>
      <c r="AA53">
        <v>26917.954329590088</v>
      </c>
    </row>
    <row r="54" spans="1:27" x14ac:dyDescent="0.25">
      <c r="A54" s="13"/>
      <c r="B54" s="6" t="s">
        <v>54</v>
      </c>
      <c r="C54" s="6"/>
      <c r="D54" s="10"/>
      <c r="E54" s="10"/>
      <c r="F54" s="10"/>
      <c r="G54" s="10"/>
    </row>
    <row r="55" spans="1:27" x14ac:dyDescent="0.25">
      <c r="A55" s="5"/>
      <c r="B55" s="14"/>
      <c r="C55" s="7" t="s">
        <v>25</v>
      </c>
      <c r="D55" s="8"/>
      <c r="E55" s="8"/>
      <c r="F55" s="9">
        <v>-955.08</v>
      </c>
      <c r="G55" s="8">
        <f>SUM(D55:F55)</f>
        <v>-955.08</v>
      </c>
      <c r="K55">
        <v>416.35</v>
      </c>
      <c r="L55">
        <v>416.35</v>
      </c>
      <c r="U55">
        <v>416.35</v>
      </c>
      <c r="V55">
        <v>416.35</v>
      </c>
      <c r="Z55">
        <v>655.08000000000004</v>
      </c>
      <c r="AA55">
        <v>655.08000000000004</v>
      </c>
    </row>
    <row r="56" spans="1:27" x14ac:dyDescent="0.25">
      <c r="A56" s="5"/>
      <c r="B56" s="14"/>
      <c r="C56" s="7" t="s">
        <v>26</v>
      </c>
      <c r="D56" s="8"/>
      <c r="E56" s="8"/>
      <c r="F56" s="9">
        <v>-292.93</v>
      </c>
      <c r="G56" s="8">
        <f t="shared" ref="G56:G58" si="15">SUM(D56:F56)</f>
        <v>-292.93</v>
      </c>
      <c r="K56">
        <v>278.25</v>
      </c>
      <c r="L56">
        <v>278.25</v>
      </c>
      <c r="U56">
        <v>278.25</v>
      </c>
      <c r="V56">
        <v>278.25</v>
      </c>
      <c r="Z56">
        <v>192.93</v>
      </c>
      <c r="AA56">
        <v>192.93</v>
      </c>
    </row>
    <row r="57" spans="1:27" x14ac:dyDescent="0.25">
      <c r="A57" s="5"/>
      <c r="B57" s="14"/>
      <c r="C57" s="7" t="s">
        <v>27</v>
      </c>
      <c r="D57" s="8"/>
      <c r="E57" s="8"/>
      <c r="F57" s="9">
        <v>0</v>
      </c>
      <c r="G57" s="8">
        <f t="shared" si="15"/>
        <v>0</v>
      </c>
      <c r="K57">
        <v>0</v>
      </c>
      <c r="L57">
        <v>0</v>
      </c>
      <c r="U57">
        <v>0</v>
      </c>
      <c r="V57">
        <v>0</v>
      </c>
      <c r="Z57">
        <v>0</v>
      </c>
      <c r="AA57">
        <v>0</v>
      </c>
    </row>
    <row r="58" spans="1:27" x14ac:dyDescent="0.25">
      <c r="A58" s="13"/>
      <c r="B58" s="6"/>
      <c r="C58" s="6" t="s">
        <v>55</v>
      </c>
      <c r="D58" s="10"/>
      <c r="E58" s="10"/>
      <c r="F58" s="10">
        <f>SUM(F55:F57)</f>
        <v>-1248.01</v>
      </c>
      <c r="G58" s="10">
        <f t="shared" si="15"/>
        <v>-1248.01</v>
      </c>
      <c r="K58">
        <v>694.6</v>
      </c>
      <c r="L58">
        <v>694.6</v>
      </c>
      <c r="U58">
        <v>694.6</v>
      </c>
      <c r="V58">
        <v>694.6</v>
      </c>
      <c r="Z58">
        <v>848.01</v>
      </c>
      <c r="AA58">
        <v>848.01</v>
      </c>
    </row>
    <row r="59" spans="1:27" x14ac:dyDescent="0.25">
      <c r="A59" s="13"/>
      <c r="B59" s="6"/>
      <c r="C59" s="6" t="s">
        <v>56</v>
      </c>
      <c r="D59" s="10">
        <f>D53+D58</f>
        <v>18928.184416482574</v>
      </c>
      <c r="E59" s="10">
        <f t="shared" ref="E59:G59" si="16">E53+E58</f>
        <v>4566.4085349472261</v>
      </c>
      <c r="F59" s="10">
        <f t="shared" si="16"/>
        <v>2175.3513781602851</v>
      </c>
      <c r="G59" s="10">
        <f t="shared" si="16"/>
        <v>25669.944329590086</v>
      </c>
      <c r="I59">
        <v>17627.92359408328</v>
      </c>
      <c r="J59">
        <v>2902.5828388815116</v>
      </c>
      <c r="K59">
        <v>3479.6735207261977</v>
      </c>
      <c r="L59">
        <v>24010.179953690993</v>
      </c>
      <c r="S59">
        <v>17627.92359408328</v>
      </c>
      <c r="T59">
        <v>2902.5828388815116</v>
      </c>
      <c r="U59">
        <v>3479.6735207261977</v>
      </c>
      <c r="V59">
        <v>24010.179953690993</v>
      </c>
      <c r="X59">
        <v>18928.184416482574</v>
      </c>
      <c r="Y59">
        <v>4566.4085349472261</v>
      </c>
      <c r="Z59">
        <v>4271.3713781602855</v>
      </c>
      <c r="AA59">
        <v>27765.964329590086</v>
      </c>
    </row>
    <row r="60" spans="1:27" x14ac:dyDescent="0.25">
      <c r="A60" s="13"/>
      <c r="B60" s="6" t="s">
        <v>57</v>
      </c>
      <c r="C60" s="6"/>
      <c r="D60" s="10"/>
      <c r="E60" s="10"/>
      <c r="F60" s="10"/>
      <c r="G60" s="10"/>
    </row>
    <row r="61" spans="1:27" x14ac:dyDescent="0.25">
      <c r="A61" s="13"/>
      <c r="B61" s="6" t="s">
        <v>29</v>
      </c>
      <c r="C61" s="6"/>
      <c r="D61" s="10"/>
      <c r="E61" s="10"/>
      <c r="F61" s="10"/>
      <c r="G61" s="10">
        <v>0</v>
      </c>
      <c r="L61">
        <v>0</v>
      </c>
      <c r="V61">
        <v>0</v>
      </c>
      <c r="AA61">
        <v>0</v>
      </c>
    </row>
    <row r="62" spans="1:27" x14ac:dyDescent="0.25">
      <c r="A62" s="13"/>
      <c r="B62" s="6"/>
      <c r="C62" s="6" t="s">
        <v>58</v>
      </c>
      <c r="D62" s="10"/>
      <c r="E62" s="10"/>
      <c r="F62" s="10">
        <v>0</v>
      </c>
      <c r="G62" s="10">
        <v>0</v>
      </c>
      <c r="K62">
        <v>0</v>
      </c>
      <c r="L62">
        <v>0</v>
      </c>
      <c r="U62">
        <v>0</v>
      </c>
      <c r="V62">
        <v>0</v>
      </c>
      <c r="Z62">
        <v>0</v>
      </c>
      <c r="AA62">
        <v>0</v>
      </c>
    </row>
    <row r="63" spans="1:27" x14ac:dyDescent="0.25">
      <c r="A63" s="13"/>
      <c r="B63" s="6" t="s">
        <v>59</v>
      </c>
      <c r="C63" s="6"/>
      <c r="D63" s="10"/>
      <c r="E63" s="10"/>
      <c r="F63" s="10"/>
      <c r="G63" s="10"/>
    </row>
    <row r="64" spans="1:27" x14ac:dyDescent="0.25">
      <c r="A64" s="5"/>
      <c r="B64" s="7"/>
      <c r="C64" s="7" t="s">
        <v>60</v>
      </c>
      <c r="D64" s="8"/>
      <c r="E64" s="8"/>
      <c r="F64" s="8">
        <v>0</v>
      </c>
      <c r="G64" s="8">
        <f>SUM(D64:F64)</f>
        <v>0</v>
      </c>
      <c r="K64">
        <v>0</v>
      </c>
      <c r="L64">
        <v>0</v>
      </c>
      <c r="U64">
        <v>0</v>
      </c>
      <c r="V64">
        <v>0</v>
      </c>
      <c r="Z64">
        <v>0</v>
      </c>
      <c r="AA64">
        <v>0</v>
      </c>
    </row>
    <row r="65" spans="1:29" x14ac:dyDescent="0.25">
      <c r="A65" s="5"/>
      <c r="B65" s="14"/>
      <c r="C65" s="14" t="s">
        <v>61</v>
      </c>
      <c r="D65" s="8"/>
      <c r="E65" s="8"/>
      <c r="F65" s="8">
        <v>282.89227015832108</v>
      </c>
      <c r="G65" s="8">
        <f t="shared" ref="G65:G67" si="17">SUM(D65:F65)</f>
        <v>282.89227015832108</v>
      </c>
      <c r="K65">
        <v>407.80235750856781</v>
      </c>
      <c r="L65">
        <v>407.80235750856781</v>
      </c>
      <c r="U65">
        <v>407.80235750856781</v>
      </c>
      <c r="V65">
        <v>407.80235750856781</v>
      </c>
      <c r="Z65">
        <v>282.89227015832108</v>
      </c>
      <c r="AA65">
        <v>282.89227015832108</v>
      </c>
    </row>
    <row r="66" spans="1:29" x14ac:dyDescent="0.25">
      <c r="A66" s="5"/>
      <c r="B66" s="7"/>
      <c r="C66" s="7" t="s">
        <v>62</v>
      </c>
      <c r="D66" s="8"/>
      <c r="E66" s="8"/>
      <c r="F66" s="8">
        <v>1930.5310805719</v>
      </c>
      <c r="G66" s="8">
        <f t="shared" si="17"/>
        <v>1930.5310805719</v>
      </c>
      <c r="K66">
        <v>1430.6023723680796</v>
      </c>
      <c r="L66">
        <v>1430.6023723680796</v>
      </c>
      <c r="U66">
        <v>1430.6023723680796</v>
      </c>
      <c r="V66">
        <v>1430.6023723680796</v>
      </c>
      <c r="Z66">
        <v>2250.5310805719196</v>
      </c>
      <c r="AA66">
        <v>2250.5310805719196</v>
      </c>
    </row>
    <row r="67" spans="1:29" s="17" customFormat="1" x14ac:dyDescent="0.25">
      <c r="A67" s="13"/>
      <c r="B67" s="6"/>
      <c r="C67" s="6" t="s">
        <v>63</v>
      </c>
      <c r="D67" s="10"/>
      <c r="E67" s="10"/>
      <c r="F67" s="10">
        <f>SUM(F64:F66)</f>
        <v>2213.423350730221</v>
      </c>
      <c r="G67" s="10">
        <f t="shared" si="17"/>
        <v>2213.423350730221</v>
      </c>
      <c r="K67" s="17">
        <v>1838.4047298766475</v>
      </c>
      <c r="L67" s="17">
        <v>1838.4047298766475</v>
      </c>
      <c r="U67" s="17">
        <v>1838.4047298766475</v>
      </c>
      <c r="V67" s="17">
        <v>1838.4047298766475</v>
      </c>
      <c r="Z67" s="17">
        <v>2533.4233507302406</v>
      </c>
      <c r="AA67" s="17">
        <v>2533.4233507302406</v>
      </c>
    </row>
    <row r="68" spans="1:29" x14ac:dyDescent="0.25">
      <c r="A68" s="13"/>
      <c r="B68" s="6"/>
      <c r="C68" s="6" t="s">
        <v>64</v>
      </c>
      <c r="D68" s="10">
        <f>D59+D67</f>
        <v>18928.184416482574</v>
      </c>
      <c r="E68" s="10">
        <f t="shared" ref="E68:G68" si="18">E59+E67</f>
        <v>4566.4085349472261</v>
      </c>
      <c r="F68" s="10">
        <f t="shared" si="18"/>
        <v>4388.7747288905066</v>
      </c>
      <c r="G68" s="10">
        <f t="shared" si="18"/>
        <v>27883.367680320305</v>
      </c>
      <c r="I68">
        <v>17627.92359408328</v>
      </c>
      <c r="J68">
        <v>2902.5828388815116</v>
      </c>
      <c r="K68">
        <v>5318.0782506028454</v>
      </c>
      <c r="L68">
        <v>25848.584683567638</v>
      </c>
      <c r="S68">
        <v>17627.92359408328</v>
      </c>
      <c r="T68">
        <v>2902.5828388815116</v>
      </c>
      <c r="U68">
        <v>5318.0782506028454</v>
      </c>
      <c r="V68">
        <v>25848.584683567638</v>
      </c>
      <c r="X68">
        <v>18928.184416482574</v>
      </c>
      <c r="Y68">
        <v>4566.4085349472261</v>
      </c>
      <c r="Z68">
        <v>6804.7947288905261</v>
      </c>
      <c r="AA68">
        <v>30299.387680320327</v>
      </c>
    </row>
    <row r="69" spans="1:29" x14ac:dyDescent="0.25">
      <c r="A69" s="5"/>
      <c r="B69" s="6"/>
      <c r="C69" s="7" t="s">
        <v>25</v>
      </c>
      <c r="D69" s="8">
        <f>D27+D31+D37+D43+D46+D49+D55+D64</f>
        <v>5.6843418860808015E-14</v>
      </c>
      <c r="E69" s="8">
        <f>E27+E43+E46+E49+E55+E64</f>
        <v>0</v>
      </c>
      <c r="F69" s="8">
        <f t="shared" ref="F69" si="19">F27+F43+F46+F49+F55+F64</f>
        <v>-1610.16</v>
      </c>
      <c r="G69" s="8">
        <f>SUM(D69:F69)</f>
        <v>-1610.16</v>
      </c>
      <c r="I69">
        <v>0</v>
      </c>
      <c r="J69">
        <v>0</v>
      </c>
      <c r="K69">
        <v>0</v>
      </c>
      <c r="L69">
        <v>0</v>
      </c>
      <c r="S69">
        <v>0</v>
      </c>
      <c r="T69">
        <v>0</v>
      </c>
      <c r="U69">
        <v>0</v>
      </c>
      <c r="V69">
        <v>0</v>
      </c>
      <c r="X69">
        <v>5.6843418860808015E-14</v>
      </c>
      <c r="Y69">
        <v>0</v>
      </c>
      <c r="Z69">
        <v>0</v>
      </c>
      <c r="AA69">
        <v>5.6843418860808015E-14</v>
      </c>
    </row>
    <row r="70" spans="1:29" x14ac:dyDescent="0.25">
      <c r="A70" s="5"/>
      <c r="B70" s="6"/>
      <c r="C70" s="7" t="s">
        <v>26</v>
      </c>
      <c r="D70" s="8">
        <f>D28+D32+D38+D44+D47+D56+D65+D50</f>
        <v>6944.269163751841</v>
      </c>
      <c r="E70" s="8">
        <f t="shared" ref="E70:F70" si="20">E28+E32+E38+E44+E47+E56+E65</f>
        <v>0</v>
      </c>
      <c r="F70" s="8">
        <f t="shared" si="20"/>
        <v>77.434955633284261</v>
      </c>
      <c r="G70" s="8">
        <f t="shared" ref="G70:G71" si="21">SUM(D70:F70)</f>
        <v>7021.7041193851255</v>
      </c>
      <c r="I70">
        <v>10010.401326032737</v>
      </c>
      <c r="J70">
        <v>0</v>
      </c>
      <c r="K70">
        <v>1773.8792893391469</v>
      </c>
      <c r="L70">
        <v>11784.280615371885</v>
      </c>
      <c r="S70">
        <v>10010.401326032737</v>
      </c>
      <c r="T70">
        <v>0</v>
      </c>
      <c r="U70">
        <v>1773.8792893391469</v>
      </c>
      <c r="V70">
        <v>11784.280615371885</v>
      </c>
      <c r="X70">
        <v>6944.269163751841</v>
      </c>
      <c r="Y70">
        <v>0</v>
      </c>
      <c r="Z70">
        <v>1229.2985408075601</v>
      </c>
      <c r="AA70">
        <v>8173.5677045594011</v>
      </c>
    </row>
    <row r="71" spans="1:29" x14ac:dyDescent="0.25">
      <c r="A71" s="5"/>
      <c r="B71" s="6"/>
      <c r="C71" s="7" t="s">
        <v>27</v>
      </c>
      <c r="D71" s="8">
        <f>D29+D33+D39++D45+D48+D51++D57+D66</f>
        <v>11983.915252730732</v>
      </c>
      <c r="E71" s="8">
        <f t="shared" ref="E71:F71" si="22">E29+E33+E39++E45+E48+E51++E57+E66</f>
        <v>4566.4085349472261</v>
      </c>
      <c r="F71" s="8">
        <f t="shared" si="22"/>
        <v>5255.496188082946</v>
      </c>
      <c r="G71" s="8">
        <f t="shared" si="21"/>
        <v>21805.819975760907</v>
      </c>
      <c r="I71">
        <v>7617.5222680505449</v>
      </c>
      <c r="J71">
        <v>2902.5828388815116</v>
      </c>
      <c r="K71">
        <v>3544.1989612636985</v>
      </c>
      <c r="L71">
        <v>14064.304068195755</v>
      </c>
      <c r="S71">
        <v>7617.5222680505449</v>
      </c>
      <c r="T71">
        <v>2902.5828388815116</v>
      </c>
      <c r="U71">
        <v>3544.1989612636985</v>
      </c>
      <c r="V71">
        <v>14064.304068195755</v>
      </c>
      <c r="X71">
        <v>11983.915252730732</v>
      </c>
      <c r="Y71">
        <v>4566.4085349472261</v>
      </c>
      <c r="Z71">
        <v>5575.4961880829651</v>
      </c>
      <c r="AA71">
        <v>22125.819975760925</v>
      </c>
    </row>
    <row r="72" spans="1:29" x14ac:dyDescent="0.25">
      <c r="A72" s="13"/>
      <c r="B72" s="6" t="s">
        <v>65</v>
      </c>
      <c r="C72" s="6"/>
      <c r="D72" s="10"/>
      <c r="E72" s="10"/>
      <c r="F72" s="10"/>
      <c r="G72" s="10"/>
    </row>
    <row r="73" spans="1:29" ht="51" x14ac:dyDescent="0.25">
      <c r="A73" s="5"/>
      <c r="B73" s="14" t="s">
        <v>66</v>
      </c>
      <c r="C73" s="15" t="s">
        <v>72</v>
      </c>
      <c r="D73" s="9">
        <v>319.67</v>
      </c>
      <c r="E73" s="9">
        <v>77.12</v>
      </c>
      <c r="F73" s="9">
        <v>114.92</v>
      </c>
      <c r="G73" s="8">
        <f>SUM(D73:F73)</f>
        <v>511.71000000000004</v>
      </c>
      <c r="I73">
        <v>299.02999999999997</v>
      </c>
      <c r="J73">
        <v>49.24</v>
      </c>
      <c r="K73">
        <v>90.21</v>
      </c>
      <c r="L73">
        <v>438.48</v>
      </c>
      <c r="S73">
        <v>299.02999999999997</v>
      </c>
      <c r="T73">
        <v>49.24</v>
      </c>
      <c r="U73">
        <v>90.21</v>
      </c>
      <c r="V73">
        <v>438.48</v>
      </c>
      <c r="X73">
        <v>319.67</v>
      </c>
      <c r="Y73">
        <v>77.12</v>
      </c>
      <c r="Z73">
        <v>114.92</v>
      </c>
      <c r="AA73">
        <v>511.72</v>
      </c>
      <c r="AC73">
        <f>X73/2%</f>
        <v>15983.5</v>
      </c>
    </row>
    <row r="74" spans="1:29" x14ac:dyDescent="0.25">
      <c r="A74" s="13"/>
      <c r="B74" s="16" t="str">
        <f>CONCATENATE("Итого с ""Непредвиденными затратами"" в прогнозных ценах на ",IF([1]Снижение!E1,[1]Снижение!E1,"____")," год")</f>
        <v>Итого с "Непредвиденными затратами" в прогнозных ценах на ____ год</v>
      </c>
      <c r="C74" s="6"/>
      <c r="D74" s="10">
        <f>D68+D73</f>
        <v>19247.854416482573</v>
      </c>
      <c r="E74" s="10">
        <f t="shared" ref="E74:G74" si="23">E68+E73</f>
        <v>4643.528534947226</v>
      </c>
      <c r="F74" s="10">
        <f t="shared" si="23"/>
        <v>4503.6947288905067</v>
      </c>
      <c r="G74" s="10">
        <f t="shared" si="23"/>
        <v>28395.077680320304</v>
      </c>
      <c r="I74">
        <v>17926.953594083279</v>
      </c>
      <c r="J74">
        <v>2951.8228388815114</v>
      </c>
      <c r="K74">
        <v>5408.2882506028454</v>
      </c>
      <c r="L74">
        <v>26287.064683567638</v>
      </c>
      <c r="S74">
        <v>17926.953594083279</v>
      </c>
      <c r="T74">
        <v>2951.8228388815114</v>
      </c>
      <c r="U74">
        <v>5408.2882506028454</v>
      </c>
      <c r="V74">
        <v>26287.064683567638</v>
      </c>
      <c r="X74">
        <v>19247.854416482573</v>
      </c>
      <c r="Y74">
        <v>4643.528534947226</v>
      </c>
      <c r="Z74">
        <v>6919.7147288905262</v>
      </c>
      <c r="AA74">
        <v>30811.097680320323</v>
      </c>
    </row>
    <row r="75" spans="1:29" x14ac:dyDescent="0.25">
      <c r="A75" s="13"/>
      <c r="B75" s="6"/>
      <c r="C75" s="6" t="s">
        <v>67</v>
      </c>
      <c r="D75" s="10"/>
      <c r="E75" s="10"/>
      <c r="F75" s="10"/>
      <c r="G75" s="10"/>
      <c r="K75" t="e">
        <v>#REF!</v>
      </c>
      <c r="U75" t="e">
        <v>#REF!</v>
      </c>
      <c r="Z75" t="e">
        <v>#REF!</v>
      </c>
    </row>
    <row r="76" spans="1:29" x14ac:dyDescent="0.25">
      <c r="A76" s="13"/>
      <c r="B76" s="6"/>
      <c r="C76" s="6"/>
      <c r="D76" s="10"/>
      <c r="E76" s="10"/>
      <c r="F76" s="10"/>
      <c r="G76" s="10"/>
    </row>
    <row r="77" spans="1:29" x14ac:dyDescent="0.25">
      <c r="A77" s="13"/>
      <c r="B77" s="6" t="s">
        <v>68</v>
      </c>
      <c r="C77" s="6"/>
      <c r="D77" s="10"/>
      <c r="E77" s="10"/>
      <c r="F77" s="10"/>
      <c r="G77" s="10"/>
    </row>
    <row r="78" spans="1:29" x14ac:dyDescent="0.25">
      <c r="A78" s="5"/>
      <c r="B78" s="7" t="s">
        <v>69</v>
      </c>
      <c r="C78" s="7" t="s">
        <v>70</v>
      </c>
      <c r="D78" s="8">
        <f>D74*0.2</f>
        <v>3849.5708832965147</v>
      </c>
      <c r="E78" s="8">
        <f t="shared" ref="E78:F78" si="24">E74*0.2</f>
        <v>928.70570698944528</v>
      </c>
      <c r="F78" s="8">
        <f t="shared" si="24"/>
        <v>900.73894577810142</v>
      </c>
      <c r="G78" s="8">
        <f>SUM(D78:F78)</f>
        <v>5679.015536064062</v>
      </c>
      <c r="I78">
        <v>3585.39</v>
      </c>
      <c r="J78">
        <v>590.36</v>
      </c>
      <c r="K78">
        <v>1081.6600000000001</v>
      </c>
      <c r="L78">
        <v>5257.41</v>
      </c>
      <c r="S78">
        <v>3585.39</v>
      </c>
      <c r="T78">
        <v>590.36</v>
      </c>
      <c r="U78">
        <v>1081.6600000000001</v>
      </c>
      <c r="V78">
        <v>5257.41</v>
      </c>
      <c r="X78">
        <v>3849.57</v>
      </c>
      <c r="Y78">
        <v>928.71</v>
      </c>
      <c r="Z78">
        <v>1383.94</v>
      </c>
      <c r="AA78">
        <v>6162.2200000000012</v>
      </c>
    </row>
    <row r="79" spans="1:29" x14ac:dyDescent="0.25">
      <c r="A79" s="13"/>
      <c r="B79" s="6" t="s">
        <v>71</v>
      </c>
      <c r="C79" s="6"/>
      <c r="D79" s="10">
        <f>D74+D78</f>
        <v>23097.425299779086</v>
      </c>
      <c r="E79" s="10">
        <f t="shared" ref="E79:G79" si="25">E74+E78</f>
        <v>5572.2342419366714</v>
      </c>
      <c r="F79" s="10">
        <f t="shared" si="25"/>
        <v>5404.4336746686076</v>
      </c>
      <c r="G79" s="10">
        <f t="shared" si="25"/>
        <v>34074.093216384368</v>
      </c>
      <c r="I79">
        <v>21512.343594083279</v>
      </c>
      <c r="J79">
        <v>3542.1828388815115</v>
      </c>
      <c r="K79">
        <v>6489.9482506028453</v>
      </c>
      <c r="L79">
        <v>31544.474683567634</v>
      </c>
      <c r="S79">
        <v>21512.343594083279</v>
      </c>
      <c r="T79">
        <v>3542.1828388815115</v>
      </c>
      <c r="U79">
        <v>6489.9482506028453</v>
      </c>
      <c r="V79">
        <v>31544.474683567634</v>
      </c>
      <c r="X79">
        <v>23097.424416482572</v>
      </c>
      <c r="Y79">
        <v>5572.2385349472261</v>
      </c>
      <c r="Z79">
        <v>8303.6547288905258</v>
      </c>
      <c r="AA79">
        <v>36973.317680320324</v>
      </c>
    </row>
    <row r="80" spans="1:29" x14ac:dyDescent="0.25">
      <c r="A80" s="1"/>
      <c r="B80" s="1"/>
      <c r="C80" s="1"/>
      <c r="D80" s="1"/>
      <c r="E80" s="1"/>
      <c r="F80" s="1"/>
      <c r="G80" s="1"/>
    </row>
  </sheetData>
  <mergeCells count="8">
    <mergeCell ref="B3:G3"/>
    <mergeCell ref="B5:G5"/>
    <mergeCell ref="C6:G6"/>
    <mergeCell ref="A10:A11"/>
    <mergeCell ref="B10:B11"/>
    <mergeCell ref="C10:C11"/>
    <mergeCell ref="D10:F10"/>
    <mergeCell ref="G10:G11"/>
  </mergeCells>
  <conditionalFormatting sqref="D31:D35 F55:F58 E34:F34 E35:G35 D37:F40 D41:G41 D42:F52 D54:F54 D53:G53 F60:F67">
    <cfRule type="cellIs" dxfId="3" priority="4" operator="equal">
      <formula>"нет"</formula>
    </cfRule>
  </conditionalFormatting>
  <conditionalFormatting sqref="D17:F17">
    <cfRule type="cellIs" dxfId="2" priority="3" operator="equal">
      <formula>"нет"</formula>
    </cfRule>
  </conditionalFormatting>
  <conditionalFormatting sqref="F14:F16">
    <cfRule type="cellIs" dxfId="1" priority="2" operator="equal">
      <formula>"нет"</formula>
    </cfRule>
  </conditionalFormatting>
  <conditionalFormatting sqref="D22:F22">
    <cfRule type="cellIs" dxfId="0" priority="1" operator="equal">
      <formula>"нет"</formula>
    </cfRule>
  </conditionalFormatting>
  <pageMargins left="0.70866141732283472" right="0.70866141732283472" top="0.74803149606299213" bottom="0.74803149606299213" header="0.31496062992125984" footer="0.31496062992125984"/>
  <pageSetup paperSize="9" scale="4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"/>
  <sheetViews>
    <sheetView tabSelected="1" workbookViewId="0">
      <selection activeCell="G14" sqref="G14"/>
    </sheetView>
  </sheetViews>
  <sheetFormatPr defaultRowHeight="15" x14ac:dyDescent="0.25"/>
  <cols>
    <col min="1" max="1" width="7.140625" style="25" customWidth="1"/>
    <col min="2" max="2" width="9.85546875" customWidth="1"/>
    <col min="3" max="3" width="16.5703125" customWidth="1"/>
    <col min="4" max="4" width="49.140625" customWidth="1"/>
    <col min="5" max="5" width="15.7109375" customWidth="1"/>
    <col min="6" max="6" width="12.140625" customWidth="1"/>
    <col min="7" max="7" width="27.42578125" customWidth="1"/>
    <col min="8" max="8" width="15.85546875" style="34" customWidth="1"/>
    <col min="11" max="11" width="11.42578125" customWidth="1"/>
  </cols>
  <sheetData>
    <row r="1" spans="1:11" ht="75" customHeight="1" x14ac:dyDescent="0.25">
      <c r="B1" s="48" t="s">
        <v>88</v>
      </c>
      <c r="C1" s="48"/>
      <c r="D1" s="48"/>
      <c r="E1" s="48"/>
      <c r="F1" s="48"/>
      <c r="G1" s="48"/>
    </row>
    <row r="3" spans="1:11" ht="30" x14ac:dyDescent="0.25">
      <c r="A3" s="26" t="s">
        <v>73</v>
      </c>
      <c r="B3" s="21" t="s">
        <v>76</v>
      </c>
      <c r="C3" s="22" t="s">
        <v>81</v>
      </c>
      <c r="D3" s="21" t="s">
        <v>74</v>
      </c>
      <c r="E3" s="21" t="s">
        <v>75</v>
      </c>
      <c r="F3" s="21" t="s">
        <v>77</v>
      </c>
      <c r="G3" s="21" t="s">
        <v>78</v>
      </c>
      <c r="H3" s="36" t="s">
        <v>89</v>
      </c>
    </row>
    <row r="4" spans="1:11" ht="32.25" customHeight="1" x14ac:dyDescent="0.25">
      <c r="A4" s="27">
        <v>1</v>
      </c>
      <c r="B4" s="42">
        <v>2</v>
      </c>
      <c r="C4" s="45" t="s">
        <v>83</v>
      </c>
      <c r="D4" s="18" t="s">
        <v>87</v>
      </c>
      <c r="E4" s="19" t="s">
        <v>79</v>
      </c>
      <c r="F4" s="19">
        <v>1.8</v>
      </c>
      <c r="G4" s="20">
        <v>7863.07</v>
      </c>
      <c r="H4" s="35">
        <f t="shared" ref="H4:H8" si="0">G4/F4</f>
        <v>4368.3722222222223</v>
      </c>
    </row>
    <row r="5" spans="1:11" ht="32.25" customHeight="1" x14ac:dyDescent="0.25">
      <c r="A5" s="27">
        <v>2</v>
      </c>
      <c r="B5" s="43"/>
      <c r="C5" s="46"/>
      <c r="D5" s="18" t="s">
        <v>90</v>
      </c>
      <c r="E5" s="19" t="s">
        <v>80</v>
      </c>
      <c r="F5" s="19">
        <v>1</v>
      </c>
      <c r="G5" s="20">
        <v>7593.77</v>
      </c>
      <c r="H5" s="35">
        <f>G5/F5</f>
        <v>7593.77</v>
      </c>
    </row>
    <row r="6" spans="1:11" ht="32.25" customHeight="1" x14ac:dyDescent="0.25">
      <c r="A6" s="27"/>
      <c r="B6" s="43"/>
      <c r="C6" s="46"/>
      <c r="D6" s="18" t="s">
        <v>91</v>
      </c>
      <c r="E6" s="19" t="s">
        <v>80</v>
      </c>
      <c r="F6" s="19">
        <v>1</v>
      </c>
      <c r="G6" s="20">
        <f>15187.28-12.48</f>
        <v>15174.800000000001</v>
      </c>
      <c r="H6" s="35">
        <f>G6/F6</f>
        <v>15174.800000000001</v>
      </c>
    </row>
    <row r="7" spans="1:11" ht="32.25" customHeight="1" x14ac:dyDescent="0.25">
      <c r="A7" s="27">
        <v>3</v>
      </c>
      <c r="B7" s="43"/>
      <c r="C7" s="46"/>
      <c r="D7" s="18" t="s">
        <v>84</v>
      </c>
      <c r="E7" s="19" t="s">
        <v>80</v>
      </c>
      <c r="F7" s="19">
        <v>1</v>
      </c>
      <c r="G7" s="20">
        <f>3515.69-102.31</f>
        <v>3413.38</v>
      </c>
      <c r="H7" s="35">
        <f t="shared" si="0"/>
        <v>3413.38</v>
      </c>
    </row>
    <row r="8" spans="1:11" ht="32.25" customHeight="1" x14ac:dyDescent="0.25">
      <c r="A8" s="27">
        <v>4</v>
      </c>
      <c r="B8" s="44"/>
      <c r="C8" s="47"/>
      <c r="D8" s="18" t="s">
        <v>85</v>
      </c>
      <c r="E8" s="19" t="s">
        <v>86</v>
      </c>
      <c r="F8" s="19">
        <v>0.1</v>
      </c>
      <c r="G8" s="20">
        <v>29.077000000000002</v>
      </c>
      <c r="H8" s="35">
        <f t="shared" si="0"/>
        <v>290.77</v>
      </c>
    </row>
    <row r="9" spans="1:11" s="23" customFormat="1" ht="32.25" customHeight="1" x14ac:dyDescent="0.25">
      <c r="A9" s="28"/>
      <c r="B9" s="33"/>
      <c r="C9" s="29"/>
      <c r="D9" s="30" t="s">
        <v>82</v>
      </c>
      <c r="E9" s="31"/>
      <c r="F9" s="31"/>
      <c r="G9" s="32">
        <f>SUM(G4:G8)</f>
        <v>34074.096999999994</v>
      </c>
      <c r="H9" s="35"/>
      <c r="K9" s="24"/>
    </row>
  </sheetData>
  <mergeCells count="3">
    <mergeCell ref="B1:G1"/>
    <mergeCell ref="C4:C8"/>
    <mergeCell ref="B4:B8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 этап</vt:lpstr>
      <vt:lpstr>свод затарат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2020-09-28T08:01:48Z</dcterms:modified>
</cp:coreProperties>
</file>