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1этап" sheetId="1" r:id="rId1"/>
    <sheet name="свод затарат" sheetId="3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G6" i="3" l="1"/>
  <c r="H5" i="3" l="1"/>
  <c r="H4" i="3"/>
  <c r="G73" i="1" l="1"/>
  <c r="F67" i="1"/>
  <c r="G67" i="1" s="1"/>
  <c r="G65" i="1"/>
  <c r="G66" i="1"/>
  <c r="G64" i="1"/>
  <c r="G56" i="1"/>
  <c r="G57" i="1"/>
  <c r="F58" i="1"/>
  <c r="G58" i="1" s="1"/>
  <c r="G55" i="1"/>
  <c r="G44" i="1"/>
  <c r="G45" i="1"/>
  <c r="G46" i="1"/>
  <c r="G47" i="1"/>
  <c r="G48" i="1"/>
  <c r="G49" i="1"/>
  <c r="G50" i="1"/>
  <c r="G51" i="1"/>
  <c r="G43" i="1"/>
  <c r="E52" i="1"/>
  <c r="F52" i="1"/>
  <c r="D52" i="1"/>
  <c r="G38" i="1"/>
  <c r="G39" i="1"/>
  <c r="G37" i="1"/>
  <c r="E40" i="1"/>
  <c r="F40" i="1"/>
  <c r="D40" i="1"/>
  <c r="G40" i="1" s="1"/>
  <c r="G32" i="1"/>
  <c r="G33" i="1"/>
  <c r="G31" i="1"/>
  <c r="E34" i="1"/>
  <c r="F34" i="1"/>
  <c r="D34" i="1"/>
  <c r="G34" i="1" s="1"/>
  <c r="E27" i="1"/>
  <c r="E69" i="1" s="1"/>
  <c r="F27" i="1"/>
  <c r="F69" i="1" s="1"/>
  <c r="E28" i="1"/>
  <c r="E70" i="1" s="1"/>
  <c r="F28" i="1"/>
  <c r="F70" i="1" s="1"/>
  <c r="E29" i="1"/>
  <c r="E71" i="1" s="1"/>
  <c r="F29" i="1"/>
  <c r="F71" i="1" s="1"/>
  <c r="D29" i="1"/>
  <c r="D71" i="1" s="1"/>
  <c r="D28" i="1"/>
  <c r="D70" i="1" s="1"/>
  <c r="D27" i="1"/>
  <c r="D69" i="1" s="1"/>
  <c r="G20" i="1"/>
  <c r="G28" i="1" s="1"/>
  <c r="G21" i="1"/>
  <c r="G29" i="1" s="1"/>
  <c r="G19" i="1"/>
  <c r="G27" i="1" s="1"/>
  <c r="E22" i="1"/>
  <c r="E26" i="1" s="1"/>
  <c r="F22" i="1"/>
  <c r="F26" i="1" s="1"/>
  <c r="F35" i="1" s="1"/>
  <c r="F41" i="1" s="1"/>
  <c r="D22" i="1"/>
  <c r="G22" i="1" s="1"/>
  <c r="G26" i="1" s="1"/>
  <c r="B74" i="1"/>
  <c r="E17" i="1"/>
  <c r="D17" i="1"/>
  <c r="F14" i="1"/>
  <c r="G14" i="1" s="1"/>
  <c r="B7" i="1"/>
  <c r="E35" i="1" l="1"/>
  <c r="E41" i="1" s="1"/>
  <c r="F53" i="1"/>
  <c r="F59" i="1" s="1"/>
  <c r="F68" i="1" s="1"/>
  <c r="F74" i="1" s="1"/>
  <c r="F78" i="1" s="1"/>
  <c r="F79" i="1" s="1"/>
  <c r="G70" i="1"/>
  <c r="G52" i="1"/>
  <c r="E53" i="1"/>
  <c r="E59" i="1" s="1"/>
  <c r="E68" i="1" s="1"/>
  <c r="E74" i="1" s="1"/>
  <c r="E78" i="1" s="1"/>
  <c r="E79" i="1" s="1"/>
  <c r="G69" i="1"/>
  <c r="G71" i="1"/>
  <c r="G35" i="1"/>
  <c r="G41" i="1" s="1"/>
  <c r="G53" i="1" s="1"/>
  <c r="G59" i="1" s="1"/>
  <c r="G68" i="1" s="1"/>
  <c r="G74" i="1" s="1"/>
  <c r="D26" i="1"/>
  <c r="D35" i="1" s="1"/>
  <c r="D41" i="1" s="1"/>
  <c r="D53" i="1" s="1"/>
  <c r="D59" i="1" s="1"/>
  <c r="D68" i="1" s="1"/>
  <c r="D74" i="1" s="1"/>
  <c r="D78" i="1" l="1"/>
  <c r="G78" i="1" s="1"/>
  <c r="G79" i="1" s="1"/>
  <c r="D79" i="1" l="1"/>
  <c r="F16" i="1"/>
  <c r="G16" i="1" l="1"/>
  <c r="F15" i="1" l="1"/>
  <c r="G15" i="1" l="1"/>
  <c r="F17" i="1"/>
  <c r="G17" i="1" s="1"/>
</calcChain>
</file>

<file path=xl/sharedStrings.xml><?xml version="1.0" encoding="utf-8"?>
<sst xmlns="http://schemas.openxmlformats.org/spreadsheetml/2006/main" count="106" uniqueCount="89">
  <si>
    <t>ОРИЕНТИРОВОЧНЫЙ СМЕТНЫЙ РАСЧЕТ СТОИМОСТИ СТРОИТЕЛЬСТВА</t>
  </si>
  <si>
    <t>(наименование стройки)</t>
  </si>
  <si>
    <t>тыс. руб.</t>
  </si>
  <si>
    <t>№   пп</t>
  </si>
  <si>
    <t>Обоснование</t>
  </si>
  <si>
    <t>Наименование глав, объектов, работ и затрат</t>
  </si>
  <si>
    <t>Сметная стоимость</t>
  </si>
  <si>
    <t>Общая сметная стоимость</t>
  </si>
  <si>
    <t>строительно-монтажных работ</t>
  </si>
  <si>
    <t>оборудования, мебели, инвентаря</t>
  </si>
  <si>
    <t>прочих затрат</t>
  </si>
  <si>
    <t>Глава 1. Подготовка территории строительства</t>
  </si>
  <si>
    <t>Постоянный отвод земли под ВЛ</t>
  </si>
  <si>
    <t>Постоянный отвод земли под КЛ</t>
  </si>
  <si>
    <t>Постоянный отвод земли под ПС</t>
  </si>
  <si>
    <t>Итого по главе 1</t>
  </si>
  <si>
    <t>Глава 2. Основные объекты строительства</t>
  </si>
  <si>
    <t>ВЛ</t>
  </si>
  <si>
    <t>КЛ</t>
  </si>
  <si>
    <t>ПС</t>
  </si>
  <si>
    <t>Итого по главе 2</t>
  </si>
  <si>
    <t>Глава 3. Объекты вспомогательного и обслуживающего назначения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</si>
  <si>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</si>
  <si>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</si>
  <si>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Итого по главам 1-6</t>
  </si>
  <si>
    <t>В т.ч. по ВЛ</t>
  </si>
  <si>
    <t>В т.ч. по КЛ</t>
  </si>
  <si>
    <t>В т.ч. по ПС</t>
  </si>
  <si>
    <t>Глава 7. Благоустройство и озеленение территории</t>
  </si>
  <si>
    <t>расчет</t>
  </si>
  <si>
    <t>Благоустройство и подготовительные работы по ВЛ</t>
  </si>
  <si>
    <t>Благоустройство по КЛ</t>
  </si>
  <si>
    <t>Благоустройство по ПС</t>
  </si>
  <si>
    <t>Итого по главе 7</t>
  </si>
  <si>
    <t>Итого по главам 1-7</t>
  </si>
  <si>
    <t>Глава 8. Временные здания и сооружения</t>
  </si>
  <si>
    <t>ГСН81-05-01-2001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</si>
  <si>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</si>
  <si>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</si>
  <si>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</si>
  <si>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Итого по главе 8</t>
  </si>
  <si>
    <t>Итого по главам 1-8</t>
  </si>
  <si>
    <t>Глава 9. Прочие работы и затраты</t>
  </si>
  <si>
    <t>Зимнее удорожание по ВЛ</t>
  </si>
  <si>
    <t>Зимнее удорожание по КЛ</t>
  </si>
  <si>
    <t>Зимнее удорожание по ПС</t>
  </si>
  <si>
    <t>Пусконаладочные работы на ВЛ</t>
  </si>
  <si>
    <t>Пусконаладочные работы на КЛ</t>
  </si>
  <si>
    <t>Пусконаладочные работы на ПС</t>
  </si>
  <si>
    <t>Прочие затраты по ВЛ</t>
  </si>
  <si>
    <t>Прочие затраты по КЛ</t>
  </si>
  <si>
    <t>Прочие затраты по ПС</t>
  </si>
  <si>
    <t>Итого по главам 9 и 11</t>
  </si>
  <si>
    <t>Итого по главам 1-9, 11</t>
  </si>
  <si>
    <t>Глава 10. Содержание службы технического заказчика. Строительный контроль</t>
  </si>
  <si>
    <t>Итого по главе 10</t>
  </si>
  <si>
    <t>Итого по главам 1-11</t>
  </si>
  <si>
    <t>Глава 11. Подготовка эксплуатационных кадров</t>
  </si>
  <si>
    <t>Итого по главе 11 (учтено в прочих затратах)</t>
  </si>
  <si>
    <t>Глава 12. Проектные и изыскательские работы</t>
  </si>
  <si>
    <t>ПИР по ВЛ</t>
  </si>
  <si>
    <t>ПИР по КЛ</t>
  </si>
  <si>
    <t>ПИР по ПС</t>
  </si>
  <si>
    <t>Итого по главе 12</t>
  </si>
  <si>
    <t>Итого по главам 1-12</t>
  </si>
  <si>
    <t>Непредвиденные затраты</t>
  </si>
  <si>
    <t>МДС81-35-2004
 п. 4.96, приказ Минрегионразвития РФ № 220 от 01.06.2012 г.</t>
  </si>
  <si>
    <t>В т.ч. Прочие затраты без ПНР, ПИР, экспертизы</t>
  </si>
  <si>
    <t>Налоги и обязательные платежи</t>
  </si>
  <si>
    <t>Налоговый кодекс</t>
  </si>
  <si>
    <t>НДС 20 %</t>
  </si>
  <si>
    <t>Итого с НДС</t>
  </si>
  <si>
    <t>Непредвиденные работы и затраты  - 2% к основным затратам</t>
  </si>
  <si>
    <t>№</t>
  </si>
  <si>
    <t>наименование работ</t>
  </si>
  <si>
    <t>ед.изм.</t>
  </si>
  <si>
    <t>этап ТЗП</t>
  </si>
  <si>
    <t>кол-во</t>
  </si>
  <si>
    <t>сумма, тыс.руб. с НДС</t>
  </si>
  <si>
    <t>км</t>
  </si>
  <si>
    <t>строительство 2цепной ВЛ 10кВ  (жб опоры, СИП-3 1*120)</t>
  </si>
  <si>
    <t>шт</t>
  </si>
  <si>
    <t>установка 2 реклоузеров  PBA/TEL-10-12  с  ПКУ</t>
  </si>
  <si>
    <t>характеристика этапа</t>
  </si>
  <si>
    <t>СМР</t>
  </si>
  <si>
    <t>ИТОГО по этапу</t>
  </si>
  <si>
    <t>Ориентировочный  укрупненный свод затрат для ТЗП по электроснабжению госпиталя Министерства обороны РФ на территории РТ, г. Кызыл</t>
  </si>
  <si>
    <t>Госпиталь Министерства обороны РФ на территории РТ (строительство 2 цепной ВЛ 10кВ 11,5 км на жб опорах, СИП -3 1*120; установка 2 реклоузеров  PBA/TEL-10-12  с ПКУ)</t>
  </si>
  <si>
    <t>уд.стоимость единицы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</si>
</sst>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2" xfId="0" applyFont="1" applyBorder="1" applyAlignment="1" applyProtection="1">
      <alignment horizontal="center" vertical="top" wrapText="1"/>
    </xf>
    <xf numFmtId="0" fontId="4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</xf>
    <xf numFmtId="4" fontId="5" fillId="0" borderId="2" xfId="0" applyNumberFormat="1" applyFont="1" applyBorder="1" applyAlignment="1" applyProtection="1">
      <alignment vertical="center"/>
    </xf>
    <xf numFmtId="4" fontId="5" fillId="2" borderId="2" xfId="0" applyNumberFormat="1" applyFont="1" applyFill="1" applyBorder="1" applyAlignment="1" applyProtection="1">
      <alignment vertical="center"/>
    </xf>
    <xf numFmtId="4" fontId="2" fillId="2" borderId="2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/>
    </xf>
    <xf numFmtId="0" fontId="6" fillId="0" borderId="0" xfId="0" applyFont="1"/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1" fillId="0" borderId="0" xfId="0" applyFont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wrapText="1"/>
    </xf>
    <xf numFmtId="0" fontId="2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4"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9;&#1087;&#1080;&#1090;&#1072;&#1083;&#1100;%20&#1052;&#1080;&#1085;&#1086;&#1073;&#1086;&#1088;&#1086;&#1085;&#1099;%204%20&#1101;&#1090;&#1072;&#108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</sheetNames>
    <sheetDataSet>
      <sheetData sheetId="0">
        <row r="12">
          <cell r="R12">
            <v>0.02</v>
          </cell>
        </row>
        <row r="127">
          <cell r="R127">
            <v>0</v>
          </cell>
        </row>
        <row r="199">
          <cell r="R199">
            <v>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80"/>
  <sheetViews>
    <sheetView topLeftCell="D29" workbookViewId="0">
      <selection activeCell="S25" sqref="S25"/>
    </sheetView>
  </sheetViews>
  <sheetFormatPr defaultRowHeight="15" x14ac:dyDescent="0.25"/>
  <cols>
    <col min="1" max="1" width="5.85546875" customWidth="1"/>
    <col min="2" max="2" width="22.42578125" customWidth="1"/>
    <col min="3" max="3" width="38.28515625" customWidth="1"/>
    <col min="4" max="7" width="15.85546875" customWidth="1"/>
    <col min="9" max="18" width="0" hidden="1" customWidth="1"/>
  </cols>
  <sheetData>
    <row r="3" spans="1:7" x14ac:dyDescent="0.25">
      <c r="A3" s="1"/>
      <c r="B3" s="35" t="s">
        <v>0</v>
      </c>
      <c r="C3" s="35"/>
      <c r="D3" s="35"/>
      <c r="E3" s="35"/>
      <c r="F3" s="35"/>
      <c r="G3" s="35"/>
    </row>
    <row r="4" spans="1:7" x14ac:dyDescent="0.25">
      <c r="A4" s="1"/>
      <c r="B4" s="1"/>
      <c r="C4" s="1"/>
      <c r="D4" s="1"/>
      <c r="E4" s="1"/>
      <c r="F4" s="1"/>
      <c r="G4" s="1"/>
    </row>
    <row r="5" spans="1:7" ht="45" customHeight="1" x14ac:dyDescent="0.25">
      <c r="A5" s="1"/>
      <c r="B5" s="36" t="s">
        <v>87</v>
      </c>
      <c r="C5" s="36"/>
      <c r="D5" s="36"/>
      <c r="E5" s="36"/>
      <c r="F5" s="36"/>
      <c r="G5" s="36"/>
    </row>
    <row r="6" spans="1:7" x14ac:dyDescent="0.25">
      <c r="A6" s="1"/>
      <c r="B6" s="1"/>
      <c r="C6" s="37" t="s">
        <v>1</v>
      </c>
      <c r="D6" s="37"/>
      <c r="E6" s="37"/>
      <c r="F6" s="37"/>
      <c r="G6" s="37"/>
    </row>
    <row r="7" spans="1:7" x14ac:dyDescent="0.25">
      <c r="A7" s="1"/>
      <c r="B7" s="1" t="str">
        <f>"            Составлен в прогнозных ценах года окончания строительства: "</f>
        <v xml:space="preserve">            Составлен в прогнозных ценах года окончания строительства: </v>
      </c>
      <c r="C7" s="2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 t="s">
        <v>2</v>
      </c>
    </row>
    <row r="10" spans="1:7" x14ac:dyDescent="0.25">
      <c r="A10" s="38" t="s">
        <v>3</v>
      </c>
      <c r="B10" s="38" t="s">
        <v>4</v>
      </c>
      <c r="C10" s="38" t="s">
        <v>5</v>
      </c>
      <c r="D10" s="39" t="s">
        <v>6</v>
      </c>
      <c r="E10" s="39"/>
      <c r="F10" s="39"/>
      <c r="G10" s="38" t="s">
        <v>7</v>
      </c>
    </row>
    <row r="11" spans="1:7" ht="38.25" x14ac:dyDescent="0.25">
      <c r="A11" s="38"/>
      <c r="B11" s="38"/>
      <c r="C11" s="38"/>
      <c r="D11" s="3" t="s">
        <v>8</v>
      </c>
      <c r="E11" s="3" t="s">
        <v>9</v>
      </c>
      <c r="F11" s="3" t="s">
        <v>10</v>
      </c>
      <c r="G11" s="38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11</v>
      </c>
      <c r="C13" s="7"/>
      <c r="D13" s="8"/>
      <c r="E13" s="8"/>
      <c r="F13" s="8"/>
      <c r="G13" s="8"/>
    </row>
    <row r="14" spans="1:7" x14ac:dyDescent="0.25">
      <c r="A14" s="5"/>
      <c r="B14" s="6"/>
      <c r="C14" s="7" t="s">
        <v>12</v>
      </c>
      <c r="D14" s="8"/>
      <c r="E14" s="8"/>
      <c r="F14" s="9">
        <f>N('[1]Расчет стоимости'!R12)+N('[1]Расчет стоимости'!R13)</f>
        <v>0.02</v>
      </c>
      <c r="G14" s="8">
        <f t="shared" ref="G14:G17" si="0">IFERROR(D14+E14+F14,0)</f>
        <v>0.02</v>
      </c>
    </row>
    <row r="15" spans="1:7" x14ac:dyDescent="0.25">
      <c r="A15" s="5"/>
      <c r="B15" s="6"/>
      <c r="C15" s="7" t="s">
        <v>13</v>
      </c>
      <c r="D15" s="8"/>
      <c r="E15" s="8"/>
      <c r="F15" s="9">
        <f>N('[1]Расчет стоимости'!R127)+N('[1]Расчет стоимости'!R128)</f>
        <v>0</v>
      </c>
      <c r="G15" s="8">
        <f t="shared" si="0"/>
        <v>0</v>
      </c>
    </row>
    <row r="16" spans="1:7" x14ac:dyDescent="0.25">
      <c r="A16" s="5"/>
      <c r="B16" s="6"/>
      <c r="C16" s="7" t="s">
        <v>14</v>
      </c>
      <c r="D16" s="8"/>
      <c r="E16" s="8"/>
      <c r="F16" s="9">
        <f>N('[1]Расчет стоимости'!R14)+N('[1]Расчет стоимости'!R199)+N('[1]Расчет стоимости'!R200)</f>
        <v>0</v>
      </c>
      <c r="G16" s="8">
        <f t="shared" si="0"/>
        <v>0</v>
      </c>
    </row>
    <row r="17" spans="1:17" x14ac:dyDescent="0.25">
      <c r="A17" s="5"/>
      <c r="B17" s="6"/>
      <c r="C17" s="6" t="s">
        <v>15</v>
      </c>
      <c r="D17" s="10">
        <f>SUM(D14:D16)</f>
        <v>0</v>
      </c>
      <c r="E17" s="10">
        <f t="shared" ref="E17:F17" si="1">SUM(E14:E16)</f>
        <v>0</v>
      </c>
      <c r="F17" s="10">
        <f t="shared" si="1"/>
        <v>0.02</v>
      </c>
      <c r="G17" s="11">
        <f t="shared" si="0"/>
        <v>0.02</v>
      </c>
    </row>
    <row r="18" spans="1:17" x14ac:dyDescent="0.25">
      <c r="A18" s="5"/>
      <c r="B18" s="6" t="s">
        <v>16</v>
      </c>
      <c r="C18" s="7"/>
      <c r="D18" s="8"/>
      <c r="E18" s="8"/>
      <c r="F18" s="8"/>
      <c r="G18" s="12"/>
    </row>
    <row r="19" spans="1:17" x14ac:dyDescent="0.25">
      <c r="A19" s="5"/>
      <c r="B19" s="6"/>
      <c r="C19" s="7" t="s">
        <v>17</v>
      </c>
      <c r="D19" s="8">
        <v>25141.981880547461</v>
      </c>
      <c r="E19" s="8">
        <v>1948.0376864483032</v>
      </c>
      <c r="F19" s="8">
        <v>0</v>
      </c>
      <c r="G19" s="12">
        <f>SUM(D19:F19)</f>
        <v>27090.019566995765</v>
      </c>
      <c r="I19">
        <v>36081.784630620285</v>
      </c>
      <c r="J19">
        <v>2348.2492621210145</v>
      </c>
      <c r="K19">
        <v>0</v>
      </c>
      <c r="L19">
        <v>38430.033892741296</v>
      </c>
      <c r="N19">
        <v>35704.742283510313</v>
      </c>
      <c r="O19">
        <v>2324.3863260497692</v>
      </c>
      <c r="P19">
        <v>0</v>
      </c>
      <c r="Q19">
        <v>38029.128609560081</v>
      </c>
    </row>
    <row r="20" spans="1:17" x14ac:dyDescent="0.25">
      <c r="A20" s="5"/>
      <c r="B20" s="6"/>
      <c r="C20" s="7" t="s">
        <v>18</v>
      </c>
      <c r="D20" s="8">
        <v>0</v>
      </c>
      <c r="E20" s="8">
        <v>0</v>
      </c>
      <c r="F20" s="8">
        <v>0</v>
      </c>
      <c r="G20" s="12">
        <f t="shared" ref="G20:G22" si="2">SUM(D20:F20)</f>
        <v>0</v>
      </c>
      <c r="I20">
        <v>0</v>
      </c>
      <c r="J20">
        <v>0</v>
      </c>
      <c r="K20">
        <v>0</v>
      </c>
      <c r="L20">
        <v>0</v>
      </c>
      <c r="N20">
        <v>0</v>
      </c>
      <c r="O20">
        <v>0</v>
      </c>
      <c r="P20">
        <v>0</v>
      </c>
      <c r="Q20">
        <v>0</v>
      </c>
    </row>
    <row r="21" spans="1:17" x14ac:dyDescent="0.25">
      <c r="A21" s="5"/>
      <c r="B21" s="6"/>
      <c r="C21" s="7" t="s">
        <v>19</v>
      </c>
      <c r="D21" s="8">
        <v>0</v>
      </c>
      <c r="E21" s="8">
        <v>0</v>
      </c>
      <c r="F21" s="8">
        <v>0</v>
      </c>
      <c r="G21" s="12">
        <f t="shared" si="2"/>
        <v>0</v>
      </c>
      <c r="I21">
        <v>0</v>
      </c>
      <c r="J21">
        <v>0</v>
      </c>
      <c r="K21">
        <v>0</v>
      </c>
      <c r="L21">
        <v>0</v>
      </c>
      <c r="N21">
        <v>0</v>
      </c>
      <c r="O21">
        <v>0</v>
      </c>
      <c r="P21">
        <v>0</v>
      </c>
      <c r="Q21">
        <v>0</v>
      </c>
    </row>
    <row r="22" spans="1:17" s="17" customFormat="1" x14ac:dyDescent="0.25">
      <c r="A22" s="13"/>
      <c r="B22" s="6"/>
      <c r="C22" s="6" t="s">
        <v>20</v>
      </c>
      <c r="D22" s="10">
        <f>SUM(D19:D21)</f>
        <v>25141.981880547461</v>
      </c>
      <c r="E22" s="10">
        <f t="shared" ref="E22:F22" si="3">SUM(E19:E21)</f>
        <v>1948.0376864483032</v>
      </c>
      <c r="F22" s="10">
        <f t="shared" si="3"/>
        <v>0</v>
      </c>
      <c r="G22" s="11">
        <f t="shared" si="2"/>
        <v>27090.019566995765</v>
      </c>
      <c r="I22" s="17">
        <v>36081.784630620285</v>
      </c>
      <c r="J22" s="17">
        <v>2348.2492621210145</v>
      </c>
      <c r="K22" s="17">
        <v>0</v>
      </c>
      <c r="L22" s="17">
        <v>38430.033892741296</v>
      </c>
      <c r="N22" s="17">
        <v>35704.742283510313</v>
      </c>
      <c r="O22" s="17">
        <v>2324.3863260497692</v>
      </c>
      <c r="P22" s="17">
        <v>0</v>
      </c>
      <c r="Q22" s="17">
        <v>38029.128609560081</v>
      </c>
    </row>
    <row r="23" spans="1:17" x14ac:dyDescent="0.25">
      <c r="A23" s="5"/>
      <c r="B23" s="6" t="s">
        <v>21</v>
      </c>
      <c r="C23" s="7"/>
      <c r="D23" s="8"/>
      <c r="E23" s="8"/>
      <c r="F23" s="8"/>
      <c r="G23" s="12"/>
    </row>
    <row r="24" spans="1:17" x14ac:dyDescent="0.25">
      <c r="A24" s="5"/>
      <c r="B24" s="6" t="s">
        <v>22</v>
      </c>
      <c r="C24" s="7"/>
      <c r="D24" s="8"/>
      <c r="E24" s="8"/>
      <c r="F24" s="8"/>
      <c r="G24" s="12"/>
    </row>
    <row r="25" spans="1:17" x14ac:dyDescent="0.25">
      <c r="A25" s="5"/>
      <c r="B25" s="6" t="s">
        <v>23</v>
      </c>
      <c r="C25" s="7"/>
      <c r="D25" s="8"/>
      <c r="E25" s="8"/>
      <c r="F25" s="8"/>
      <c r="G25" s="12"/>
    </row>
    <row r="26" spans="1:17" x14ac:dyDescent="0.25">
      <c r="A26" s="13"/>
      <c r="B26" s="6"/>
      <c r="C26" s="6" t="s">
        <v>24</v>
      </c>
      <c r="D26" s="10">
        <f>D22</f>
        <v>25141.981880547461</v>
      </c>
      <c r="E26" s="10">
        <f t="shared" ref="E26:G26" si="4">E22</f>
        <v>1948.0376864483032</v>
      </c>
      <c r="F26" s="10">
        <f t="shared" si="4"/>
        <v>0</v>
      </c>
      <c r="G26" s="10">
        <f t="shared" si="4"/>
        <v>27090.019566995765</v>
      </c>
      <c r="I26">
        <v>36081.784630620285</v>
      </c>
      <c r="J26">
        <v>2348.2492621210145</v>
      </c>
      <c r="K26">
        <v>0</v>
      </c>
      <c r="L26">
        <v>38430.033892741296</v>
      </c>
      <c r="N26">
        <v>35704.742283510313</v>
      </c>
      <c r="O26">
        <v>2324.3863260497692</v>
      </c>
      <c r="P26">
        <v>0</v>
      </c>
      <c r="Q26">
        <v>38029.128609560081</v>
      </c>
    </row>
    <row r="27" spans="1:17" x14ac:dyDescent="0.25">
      <c r="A27" s="5"/>
      <c r="B27" s="6"/>
      <c r="C27" s="7" t="s">
        <v>25</v>
      </c>
      <c r="D27" s="8">
        <f>D19</f>
        <v>25141.981880547461</v>
      </c>
      <c r="E27" s="8">
        <f t="shared" ref="E27:G27" si="5">E19</f>
        <v>1948.0376864483032</v>
      </c>
      <c r="F27" s="8">
        <f t="shared" si="5"/>
        <v>0</v>
      </c>
      <c r="G27" s="8">
        <f t="shared" si="5"/>
        <v>27090.019566995765</v>
      </c>
      <c r="I27">
        <v>36081.784630620285</v>
      </c>
      <c r="J27">
        <v>2348.2492621210145</v>
      </c>
      <c r="K27">
        <v>0</v>
      </c>
      <c r="L27">
        <v>38430.033892741296</v>
      </c>
      <c r="N27">
        <v>35704.742283510313</v>
      </c>
      <c r="O27">
        <v>2324.3863260497692</v>
      </c>
      <c r="P27">
        <v>0</v>
      </c>
      <c r="Q27">
        <v>38029.128609560081</v>
      </c>
    </row>
    <row r="28" spans="1:17" x14ac:dyDescent="0.25">
      <c r="A28" s="5"/>
      <c r="B28" s="6"/>
      <c r="C28" s="7" t="s">
        <v>26</v>
      </c>
      <c r="D28" s="8">
        <f>D20</f>
        <v>0</v>
      </c>
      <c r="E28" s="8">
        <f t="shared" ref="E28:G28" si="6">E20</f>
        <v>0</v>
      </c>
      <c r="F28" s="8">
        <f t="shared" si="6"/>
        <v>0</v>
      </c>
      <c r="G28" s="8">
        <f t="shared" si="6"/>
        <v>0</v>
      </c>
      <c r="I28">
        <v>0</v>
      </c>
      <c r="J28">
        <v>0</v>
      </c>
      <c r="K28">
        <v>0</v>
      </c>
      <c r="L28">
        <v>0</v>
      </c>
      <c r="N28">
        <v>0</v>
      </c>
      <c r="O28">
        <v>0</v>
      </c>
      <c r="P28">
        <v>0</v>
      </c>
      <c r="Q28">
        <v>0</v>
      </c>
    </row>
    <row r="29" spans="1:17" x14ac:dyDescent="0.25">
      <c r="A29" s="5"/>
      <c r="B29" s="6"/>
      <c r="C29" s="7" t="s">
        <v>27</v>
      </c>
      <c r="D29" s="8">
        <f>D21</f>
        <v>0</v>
      </c>
      <c r="E29" s="8">
        <f t="shared" ref="E29:G29" si="7">E21</f>
        <v>0</v>
      </c>
      <c r="F29" s="8">
        <f t="shared" si="7"/>
        <v>0</v>
      </c>
      <c r="G29" s="8">
        <f t="shared" si="7"/>
        <v>0</v>
      </c>
      <c r="I29">
        <v>0</v>
      </c>
      <c r="J29">
        <v>0</v>
      </c>
      <c r="K29">
        <v>0</v>
      </c>
      <c r="L29">
        <v>0</v>
      </c>
      <c r="N29">
        <v>0</v>
      </c>
      <c r="O29">
        <v>0</v>
      </c>
      <c r="P29">
        <v>0</v>
      </c>
      <c r="Q29">
        <v>0</v>
      </c>
    </row>
    <row r="30" spans="1:17" x14ac:dyDescent="0.25">
      <c r="A30" s="5"/>
      <c r="B30" s="6" t="s">
        <v>28</v>
      </c>
      <c r="C30" s="7"/>
      <c r="D30" s="8"/>
      <c r="E30" s="8"/>
      <c r="F30" s="8"/>
      <c r="G30" s="8"/>
    </row>
    <row r="31" spans="1:17" x14ac:dyDescent="0.25">
      <c r="A31" s="5"/>
      <c r="B31" s="7" t="s">
        <v>29</v>
      </c>
      <c r="C31" s="7" t="s">
        <v>30</v>
      </c>
      <c r="D31" s="9">
        <v>451.57</v>
      </c>
      <c r="E31" s="8"/>
      <c r="F31" s="8"/>
      <c r="G31" s="8">
        <f>SUM(D31:F31)</f>
        <v>451.57</v>
      </c>
      <c r="I31">
        <v>628.98</v>
      </c>
      <c r="L31">
        <v>628.98</v>
      </c>
      <c r="N31">
        <v>628.98</v>
      </c>
      <c r="Q31">
        <v>628.98</v>
      </c>
    </row>
    <row r="32" spans="1:17" x14ac:dyDescent="0.25">
      <c r="A32" s="5"/>
      <c r="B32" s="7" t="s">
        <v>29</v>
      </c>
      <c r="C32" s="7" t="s">
        <v>31</v>
      </c>
      <c r="D32" s="9">
        <v>0</v>
      </c>
      <c r="E32" s="8"/>
      <c r="F32" s="8"/>
      <c r="G32" s="8">
        <f t="shared" ref="G32:G34" si="8">SUM(D32:F32)</f>
        <v>0</v>
      </c>
      <c r="I32">
        <v>0</v>
      </c>
      <c r="L32">
        <v>0</v>
      </c>
      <c r="N32">
        <v>0</v>
      </c>
      <c r="Q32">
        <v>0</v>
      </c>
    </row>
    <row r="33" spans="1:17" x14ac:dyDescent="0.25">
      <c r="A33" s="5"/>
      <c r="B33" s="7" t="s">
        <v>29</v>
      </c>
      <c r="C33" s="7" t="s">
        <v>32</v>
      </c>
      <c r="D33" s="9">
        <v>0</v>
      </c>
      <c r="E33" s="8"/>
      <c r="F33" s="8"/>
      <c r="G33" s="8">
        <f t="shared" si="8"/>
        <v>0</v>
      </c>
      <c r="I33">
        <v>0</v>
      </c>
      <c r="L33">
        <v>0</v>
      </c>
      <c r="N33">
        <v>0</v>
      </c>
      <c r="Q33">
        <v>0</v>
      </c>
    </row>
    <row r="34" spans="1:17" s="17" customFormat="1" x14ac:dyDescent="0.25">
      <c r="A34" s="13"/>
      <c r="B34" s="6"/>
      <c r="C34" s="6" t="s">
        <v>33</v>
      </c>
      <c r="D34" s="10">
        <f>SUM(D31:D33)</f>
        <v>451.57</v>
      </c>
      <c r="E34" s="10">
        <f t="shared" ref="E34:F34" si="9">SUM(E31:E33)</f>
        <v>0</v>
      </c>
      <c r="F34" s="10">
        <f t="shared" si="9"/>
        <v>0</v>
      </c>
      <c r="G34" s="10">
        <f t="shared" si="8"/>
        <v>451.57</v>
      </c>
      <c r="I34" s="17">
        <v>628.98</v>
      </c>
      <c r="J34" s="17">
        <v>0</v>
      </c>
      <c r="K34" s="17">
        <v>0</v>
      </c>
      <c r="L34" s="17">
        <v>628.98</v>
      </c>
      <c r="N34" s="17">
        <v>628.98</v>
      </c>
      <c r="O34" s="17">
        <v>0</v>
      </c>
      <c r="P34" s="17">
        <v>0</v>
      </c>
      <c r="Q34" s="17">
        <v>628.98</v>
      </c>
    </row>
    <row r="35" spans="1:17" x14ac:dyDescent="0.25">
      <c r="A35" s="13"/>
      <c r="B35" s="6"/>
      <c r="C35" s="6" t="s">
        <v>34</v>
      </c>
      <c r="D35" s="10">
        <f>D34+D26</f>
        <v>25593.55188054746</v>
      </c>
      <c r="E35" s="10">
        <f t="shared" ref="E35:G35" si="10">E34+E26</f>
        <v>1948.0376864483032</v>
      </c>
      <c r="F35" s="10">
        <f t="shared" si="10"/>
        <v>0</v>
      </c>
      <c r="G35" s="10">
        <f t="shared" si="10"/>
        <v>27541.589566995764</v>
      </c>
      <c r="I35">
        <v>36710.764630620288</v>
      </c>
      <c r="J35">
        <v>2348.2492621210145</v>
      </c>
      <c r="K35">
        <v>0</v>
      </c>
      <c r="L35">
        <v>39059.013892741299</v>
      </c>
      <c r="N35">
        <v>36333.722283510317</v>
      </c>
      <c r="O35">
        <v>2324.3863260497692</v>
      </c>
      <c r="P35">
        <v>0</v>
      </c>
      <c r="Q35">
        <v>38658.108609560084</v>
      </c>
    </row>
    <row r="36" spans="1:17" x14ac:dyDescent="0.25">
      <c r="A36" s="5"/>
      <c r="B36" s="6" t="s">
        <v>35</v>
      </c>
      <c r="C36" s="7"/>
      <c r="D36" s="8"/>
      <c r="E36" s="8"/>
      <c r="F36" s="8"/>
      <c r="G36" s="8"/>
    </row>
    <row r="37" spans="1:17" x14ac:dyDescent="0.25">
      <c r="A37" s="5"/>
      <c r="B37" s="14" t="s">
        <v>36</v>
      </c>
      <c r="C37" s="7" t="s">
        <v>37</v>
      </c>
      <c r="D37" s="9">
        <v>788.91</v>
      </c>
      <c r="E37" s="8"/>
      <c r="F37" s="8"/>
      <c r="G37" s="8">
        <f>SUM(D37:F37)</f>
        <v>788.91</v>
      </c>
      <c r="I37">
        <v>1084.58</v>
      </c>
      <c r="L37">
        <v>1084.58</v>
      </c>
      <c r="N37">
        <v>1084.58</v>
      </c>
      <c r="Q37">
        <v>1084.58</v>
      </c>
    </row>
    <row r="38" spans="1:17" x14ac:dyDescent="0.25">
      <c r="A38" s="5"/>
      <c r="B38" s="14" t="s">
        <v>36</v>
      </c>
      <c r="C38" s="7" t="s">
        <v>38</v>
      </c>
      <c r="D38" s="9">
        <v>0</v>
      </c>
      <c r="E38" s="8"/>
      <c r="F38" s="8"/>
      <c r="G38" s="8">
        <f t="shared" ref="G38:G40" si="11">SUM(D38:F38)</f>
        <v>0</v>
      </c>
      <c r="I38">
        <v>0</v>
      </c>
      <c r="L38">
        <v>0</v>
      </c>
      <c r="N38">
        <v>0</v>
      </c>
      <c r="Q38">
        <v>0</v>
      </c>
    </row>
    <row r="39" spans="1:17" x14ac:dyDescent="0.25">
      <c r="A39" s="5"/>
      <c r="B39" s="14" t="s">
        <v>36</v>
      </c>
      <c r="C39" s="7" t="s">
        <v>39</v>
      </c>
      <c r="D39" s="9">
        <v>0</v>
      </c>
      <c r="E39" s="8"/>
      <c r="F39" s="8"/>
      <c r="G39" s="8">
        <f t="shared" si="11"/>
        <v>0</v>
      </c>
      <c r="I39">
        <v>0</v>
      </c>
      <c r="L39">
        <v>0</v>
      </c>
      <c r="N39">
        <v>0</v>
      </c>
      <c r="Q39">
        <v>0</v>
      </c>
    </row>
    <row r="40" spans="1:17" x14ac:dyDescent="0.25">
      <c r="A40" s="13"/>
      <c r="B40" s="6"/>
      <c r="C40" s="6" t="s">
        <v>40</v>
      </c>
      <c r="D40" s="10">
        <f>SUM(D37:D39)</f>
        <v>788.91</v>
      </c>
      <c r="E40" s="10">
        <f t="shared" ref="E40:F40" si="12">SUM(E37:E39)</f>
        <v>0</v>
      </c>
      <c r="F40" s="10">
        <f t="shared" si="12"/>
        <v>0</v>
      </c>
      <c r="G40" s="10">
        <f t="shared" si="11"/>
        <v>788.91</v>
      </c>
      <c r="I40">
        <v>1084.58</v>
      </c>
      <c r="J40">
        <v>0</v>
      </c>
      <c r="K40">
        <v>0</v>
      </c>
      <c r="L40">
        <v>1084.58</v>
      </c>
      <c r="N40">
        <v>1084.58</v>
      </c>
      <c r="O40">
        <v>0</v>
      </c>
      <c r="P40">
        <v>0</v>
      </c>
      <c r="Q40">
        <v>1084.58</v>
      </c>
    </row>
    <row r="41" spans="1:17" x14ac:dyDescent="0.25">
      <c r="A41" s="13"/>
      <c r="B41" s="6"/>
      <c r="C41" s="6" t="s">
        <v>41</v>
      </c>
      <c r="D41" s="10">
        <f>D40+D35</f>
        <v>26382.46188054746</v>
      </c>
      <c r="E41" s="10">
        <f t="shared" ref="E41:G41" si="13">E40+E35</f>
        <v>1948.0376864483032</v>
      </c>
      <c r="F41" s="10">
        <f t="shared" si="13"/>
        <v>0</v>
      </c>
      <c r="G41" s="10">
        <f t="shared" si="13"/>
        <v>28330.499566995764</v>
      </c>
      <c r="I41">
        <v>37795.34463062029</v>
      </c>
      <c r="J41">
        <v>2348.2492621210145</v>
      </c>
      <c r="K41">
        <v>0</v>
      </c>
      <c r="L41">
        <v>40143.593892741301</v>
      </c>
      <c r="N41">
        <v>37418.302283510318</v>
      </c>
      <c r="O41">
        <v>2324.3863260497692</v>
      </c>
      <c r="P41">
        <v>0</v>
      </c>
      <c r="Q41">
        <v>39742.688609560086</v>
      </c>
    </row>
    <row r="42" spans="1:17" x14ac:dyDescent="0.25">
      <c r="A42" s="13"/>
      <c r="B42" s="6" t="s">
        <v>42</v>
      </c>
      <c r="C42" s="6"/>
      <c r="D42" s="10"/>
      <c r="E42" s="10"/>
      <c r="F42" s="10"/>
      <c r="G42" s="10"/>
    </row>
    <row r="43" spans="1:17" x14ac:dyDescent="0.25">
      <c r="A43" s="5"/>
      <c r="B43" s="7"/>
      <c r="C43" s="7" t="s">
        <v>43</v>
      </c>
      <c r="D43" s="8">
        <v>563.46</v>
      </c>
      <c r="E43" s="8"/>
      <c r="F43" s="8"/>
      <c r="G43" s="8">
        <f>SUM(D43:F43)</f>
        <v>563.46</v>
      </c>
      <c r="I43">
        <v>813.81</v>
      </c>
      <c r="L43">
        <v>813.81</v>
      </c>
      <c r="N43">
        <v>799.19</v>
      </c>
      <c r="Q43">
        <v>799.19</v>
      </c>
    </row>
    <row r="44" spans="1:17" x14ac:dyDescent="0.25">
      <c r="A44" s="5"/>
      <c r="B44" s="7"/>
      <c r="C44" s="7" t="s">
        <v>44</v>
      </c>
      <c r="D44" s="8">
        <v>0</v>
      </c>
      <c r="E44" s="8"/>
      <c r="F44" s="8"/>
      <c r="G44" s="8">
        <f t="shared" ref="G44:G52" si="14">SUM(D44:F44)</f>
        <v>0</v>
      </c>
      <c r="I44">
        <v>0</v>
      </c>
      <c r="L44">
        <v>0</v>
      </c>
      <c r="N44">
        <v>0</v>
      </c>
      <c r="Q44">
        <v>0</v>
      </c>
    </row>
    <row r="45" spans="1:17" x14ac:dyDescent="0.25">
      <c r="A45" s="5"/>
      <c r="B45" s="7"/>
      <c r="C45" s="7" t="s">
        <v>45</v>
      </c>
      <c r="D45" s="8">
        <v>0</v>
      </c>
      <c r="E45" s="8"/>
      <c r="F45" s="8"/>
      <c r="G45" s="8">
        <f t="shared" si="14"/>
        <v>0</v>
      </c>
      <c r="I45">
        <v>0</v>
      </c>
      <c r="L45">
        <v>0</v>
      </c>
      <c r="N45">
        <v>0</v>
      </c>
      <c r="Q45">
        <v>0</v>
      </c>
    </row>
    <row r="46" spans="1:17" x14ac:dyDescent="0.25">
      <c r="A46" s="5"/>
      <c r="B46" s="7" t="s">
        <v>29</v>
      </c>
      <c r="C46" s="7" t="s">
        <v>46</v>
      </c>
      <c r="D46" s="8"/>
      <c r="E46" s="8"/>
      <c r="F46" s="8">
        <v>378.8449416122254</v>
      </c>
      <c r="G46" s="8">
        <f t="shared" si="14"/>
        <v>378.8449416122254</v>
      </c>
      <c r="K46">
        <v>382.77646616117681</v>
      </c>
      <c r="L46">
        <v>382.77646616117681</v>
      </c>
      <c r="P46">
        <v>379.08817996966081</v>
      </c>
      <c r="Q46">
        <v>379.08817996966081</v>
      </c>
    </row>
    <row r="47" spans="1:17" x14ac:dyDescent="0.25">
      <c r="A47" s="5"/>
      <c r="B47" s="7" t="s">
        <v>29</v>
      </c>
      <c r="C47" s="7" t="s">
        <v>47</v>
      </c>
      <c r="D47" s="8"/>
      <c r="E47" s="8"/>
      <c r="F47" s="8">
        <v>0</v>
      </c>
      <c r="G47" s="8">
        <f t="shared" si="14"/>
        <v>0</v>
      </c>
      <c r="K47">
        <v>0</v>
      </c>
      <c r="L47">
        <v>0</v>
      </c>
      <c r="P47">
        <v>0</v>
      </c>
      <c r="Q47">
        <v>0</v>
      </c>
    </row>
    <row r="48" spans="1:17" x14ac:dyDescent="0.25">
      <c r="A48" s="5"/>
      <c r="B48" s="14" t="s">
        <v>29</v>
      </c>
      <c r="C48" s="7" t="s">
        <v>48</v>
      </c>
      <c r="D48" s="8"/>
      <c r="E48" s="8"/>
      <c r="F48" s="8">
        <v>0</v>
      </c>
      <c r="G48" s="8">
        <f t="shared" si="14"/>
        <v>0</v>
      </c>
      <c r="K48">
        <v>0</v>
      </c>
      <c r="L48">
        <v>0</v>
      </c>
      <c r="P48">
        <v>0</v>
      </c>
      <c r="Q48">
        <v>0</v>
      </c>
    </row>
    <row r="49" spans="1:17" x14ac:dyDescent="0.25">
      <c r="A49" s="5"/>
      <c r="B49" s="7" t="s">
        <v>29</v>
      </c>
      <c r="C49" s="7" t="s">
        <v>49</v>
      </c>
      <c r="D49" s="8"/>
      <c r="E49" s="8"/>
      <c r="F49" s="8">
        <v>2991.1344750583876</v>
      </c>
      <c r="G49" s="8">
        <f t="shared" si="14"/>
        <v>2991.1344750583876</v>
      </c>
      <c r="K49">
        <v>4314.2610797009329</v>
      </c>
      <c r="L49">
        <v>4314.2610797009329</v>
      </c>
      <c r="P49">
        <v>4255.6858935545297</v>
      </c>
      <c r="Q49">
        <v>4255.6858935545297</v>
      </c>
    </row>
    <row r="50" spans="1:17" x14ac:dyDescent="0.25">
      <c r="A50" s="5"/>
      <c r="B50" s="7" t="s">
        <v>29</v>
      </c>
      <c r="C50" s="7" t="s">
        <v>50</v>
      </c>
      <c r="D50" s="8"/>
      <c r="E50" s="8"/>
      <c r="F50" s="8">
        <v>0</v>
      </c>
      <c r="G50" s="8">
        <f t="shared" si="14"/>
        <v>0</v>
      </c>
      <c r="K50">
        <v>0</v>
      </c>
      <c r="L50">
        <v>0</v>
      </c>
      <c r="P50">
        <v>0</v>
      </c>
      <c r="Q50">
        <v>0</v>
      </c>
    </row>
    <row r="51" spans="1:17" x14ac:dyDescent="0.25">
      <c r="A51" s="5"/>
      <c r="B51" s="7" t="s">
        <v>29</v>
      </c>
      <c r="C51" s="7" t="s">
        <v>51</v>
      </c>
      <c r="D51" s="8"/>
      <c r="E51" s="8"/>
      <c r="F51" s="8">
        <v>0</v>
      </c>
      <c r="G51" s="8">
        <f t="shared" si="14"/>
        <v>0</v>
      </c>
      <c r="K51">
        <v>0</v>
      </c>
      <c r="L51">
        <v>0</v>
      </c>
      <c r="P51">
        <v>0</v>
      </c>
      <c r="Q51">
        <v>0</v>
      </c>
    </row>
    <row r="52" spans="1:17" x14ac:dyDescent="0.25">
      <c r="A52" s="13"/>
      <c r="B52" s="6"/>
      <c r="C52" s="6" t="s">
        <v>52</v>
      </c>
      <c r="D52" s="10">
        <f>SUM(D43:D51)</f>
        <v>563.46</v>
      </c>
      <c r="E52" s="10">
        <f t="shared" ref="E52:F52" si="15">SUM(E43:E51)</f>
        <v>0</v>
      </c>
      <c r="F52" s="10">
        <f t="shared" si="15"/>
        <v>3369.9794166706129</v>
      </c>
      <c r="G52" s="10">
        <f t="shared" si="14"/>
        <v>3933.4394166706129</v>
      </c>
      <c r="I52">
        <v>813.81</v>
      </c>
      <c r="J52">
        <v>0</v>
      </c>
      <c r="K52">
        <v>4697.0375458621093</v>
      </c>
      <c r="L52">
        <v>5510.8475458621087</v>
      </c>
      <c r="N52">
        <v>799.19</v>
      </c>
      <c r="O52">
        <v>0</v>
      </c>
      <c r="P52">
        <v>4634.7740735241905</v>
      </c>
      <c r="Q52">
        <v>5433.9640735241901</v>
      </c>
    </row>
    <row r="53" spans="1:17" x14ac:dyDescent="0.25">
      <c r="A53" s="13"/>
      <c r="B53" s="6"/>
      <c r="C53" s="6" t="s">
        <v>53</v>
      </c>
      <c r="D53" s="10">
        <f>D41+D52</f>
        <v>26945.921880547459</v>
      </c>
      <c r="E53" s="10">
        <f t="shared" ref="E53:G53" si="16">E41+E52</f>
        <v>1948.0376864483032</v>
      </c>
      <c r="F53" s="10">
        <f t="shared" si="16"/>
        <v>3369.9794166706129</v>
      </c>
      <c r="G53" s="10">
        <f t="shared" si="16"/>
        <v>32263.938983666376</v>
      </c>
      <c r="I53">
        <v>38609.154630620287</v>
      </c>
      <c r="J53">
        <v>2348.2492621210145</v>
      </c>
      <c r="K53">
        <v>4697.0375458621093</v>
      </c>
      <c r="L53">
        <v>45654.441438603404</v>
      </c>
      <c r="N53">
        <v>38217.492283510321</v>
      </c>
      <c r="O53">
        <v>2324.3863260497692</v>
      </c>
      <c r="P53">
        <v>4634.7740735241905</v>
      </c>
      <c r="Q53">
        <v>45176.652683084278</v>
      </c>
    </row>
    <row r="54" spans="1:17" x14ac:dyDescent="0.25">
      <c r="A54" s="13"/>
      <c r="B54" s="6" t="s">
        <v>54</v>
      </c>
      <c r="C54" s="6"/>
      <c r="D54" s="10"/>
      <c r="E54" s="10"/>
      <c r="F54" s="10"/>
      <c r="G54" s="10"/>
    </row>
    <row r="55" spans="1:17" x14ac:dyDescent="0.25">
      <c r="A55" s="5"/>
      <c r="B55" s="14"/>
      <c r="C55" s="7" t="s">
        <v>25</v>
      </c>
      <c r="D55" s="8"/>
      <c r="E55" s="8"/>
      <c r="F55" s="9">
        <v>-1065.17</v>
      </c>
      <c r="G55" s="8">
        <f>SUM(D55:F55)</f>
        <v>-1065.17</v>
      </c>
      <c r="K55">
        <v>1469.96</v>
      </c>
      <c r="L55">
        <v>1469.96</v>
      </c>
      <c r="P55">
        <v>1469.96</v>
      </c>
      <c r="Q55">
        <v>1469.96</v>
      </c>
    </row>
    <row r="56" spans="1:17" x14ac:dyDescent="0.25">
      <c r="A56" s="5"/>
      <c r="B56" s="14"/>
      <c r="C56" s="7" t="s">
        <v>26</v>
      </c>
      <c r="D56" s="8"/>
      <c r="E56" s="8"/>
      <c r="F56" s="9">
        <v>0</v>
      </c>
      <c r="G56" s="8">
        <f t="shared" ref="G56:G58" si="17">SUM(D56:F56)</f>
        <v>0</v>
      </c>
      <c r="K56">
        <v>0</v>
      </c>
      <c r="L56">
        <v>0</v>
      </c>
      <c r="P56">
        <v>0</v>
      </c>
      <c r="Q56">
        <v>0</v>
      </c>
    </row>
    <row r="57" spans="1:17" x14ac:dyDescent="0.25">
      <c r="A57" s="5"/>
      <c r="B57" s="14"/>
      <c r="C57" s="7" t="s">
        <v>27</v>
      </c>
      <c r="D57" s="8"/>
      <c r="E57" s="8"/>
      <c r="F57" s="9">
        <v>0</v>
      </c>
      <c r="G57" s="8">
        <f t="shared" si="17"/>
        <v>0</v>
      </c>
      <c r="K57">
        <v>0</v>
      </c>
      <c r="L57">
        <v>0</v>
      </c>
      <c r="P57">
        <v>0</v>
      </c>
      <c r="Q57">
        <v>0</v>
      </c>
    </row>
    <row r="58" spans="1:17" x14ac:dyDescent="0.25">
      <c r="A58" s="13"/>
      <c r="B58" s="6"/>
      <c r="C58" s="6" t="s">
        <v>55</v>
      </c>
      <c r="D58" s="10"/>
      <c r="E58" s="10"/>
      <c r="F58" s="10">
        <f>SUM(F55:F57)</f>
        <v>-1065.17</v>
      </c>
      <c r="G58" s="10">
        <f t="shared" si="17"/>
        <v>-1065.17</v>
      </c>
      <c r="K58">
        <v>1469.96</v>
      </c>
      <c r="L58">
        <v>1469.96</v>
      </c>
      <c r="P58">
        <v>1469.96</v>
      </c>
      <c r="Q58">
        <v>1469.96</v>
      </c>
    </row>
    <row r="59" spans="1:17" x14ac:dyDescent="0.25">
      <c r="A59" s="13"/>
      <c r="B59" s="6"/>
      <c r="C59" s="6" t="s">
        <v>56</v>
      </c>
      <c r="D59" s="10">
        <f>D53+D58</f>
        <v>26945.921880547459</v>
      </c>
      <c r="E59" s="10">
        <f t="shared" ref="E59:G59" si="18">E53+E58</f>
        <v>1948.0376864483032</v>
      </c>
      <c r="F59" s="10">
        <f t="shared" si="18"/>
        <v>2304.8094166706128</v>
      </c>
      <c r="G59" s="10">
        <f t="shared" si="18"/>
        <v>31198.768983666378</v>
      </c>
      <c r="I59">
        <v>38609.154630620287</v>
      </c>
      <c r="J59">
        <v>2348.2492621210145</v>
      </c>
      <c r="K59">
        <v>6166.9975458621093</v>
      </c>
      <c r="L59">
        <v>47124.40143860341</v>
      </c>
      <c r="N59">
        <v>38217.492283510321</v>
      </c>
      <c r="O59">
        <v>2324.3863260497692</v>
      </c>
      <c r="P59">
        <v>6104.7340735241905</v>
      </c>
      <c r="Q59">
        <v>46646.612683084277</v>
      </c>
    </row>
    <row r="60" spans="1:17" x14ac:dyDescent="0.25">
      <c r="A60" s="13"/>
      <c r="B60" s="6" t="s">
        <v>57</v>
      </c>
      <c r="C60" s="6"/>
      <c r="D60" s="10"/>
      <c r="E60" s="10"/>
      <c r="F60" s="10"/>
      <c r="G60" s="10"/>
    </row>
    <row r="61" spans="1:17" x14ac:dyDescent="0.25">
      <c r="A61" s="13"/>
      <c r="B61" s="6" t="s">
        <v>29</v>
      </c>
      <c r="C61" s="6"/>
      <c r="D61" s="10"/>
      <c r="E61" s="10"/>
      <c r="F61" s="10"/>
      <c r="G61" s="10">
        <v>0</v>
      </c>
      <c r="L61">
        <v>0</v>
      </c>
      <c r="Q61">
        <v>0</v>
      </c>
    </row>
    <row r="62" spans="1:17" x14ac:dyDescent="0.25">
      <c r="A62" s="13"/>
      <c r="B62" s="6"/>
      <c r="C62" s="6" t="s">
        <v>58</v>
      </c>
      <c r="D62" s="10"/>
      <c r="E62" s="10"/>
      <c r="F62" s="10">
        <v>0</v>
      </c>
      <c r="G62" s="10">
        <v>0</v>
      </c>
      <c r="K62">
        <v>0</v>
      </c>
      <c r="L62">
        <v>0</v>
      </c>
      <c r="P62">
        <v>0</v>
      </c>
      <c r="Q62">
        <v>0</v>
      </c>
    </row>
    <row r="63" spans="1:17" x14ac:dyDescent="0.25">
      <c r="A63" s="13"/>
      <c r="B63" s="6" t="s">
        <v>59</v>
      </c>
      <c r="C63" s="6"/>
      <c r="D63" s="10"/>
      <c r="E63" s="10"/>
      <c r="F63" s="10"/>
      <c r="G63" s="10"/>
    </row>
    <row r="64" spans="1:17" x14ac:dyDescent="0.25">
      <c r="A64" s="5"/>
      <c r="B64" s="7"/>
      <c r="C64" s="7" t="s">
        <v>60</v>
      </c>
      <c r="D64" s="8"/>
      <c r="E64" s="8"/>
      <c r="F64" s="8">
        <v>-1875.0542648374701</v>
      </c>
      <c r="G64" s="8">
        <f>SUM(D64:F64)</f>
        <v>-1875.0542648374701</v>
      </c>
      <c r="K64">
        <v>2509.1779459339527</v>
      </c>
      <c r="L64">
        <v>2509.1779459339527</v>
      </c>
      <c r="P64">
        <v>2483.6560810767196</v>
      </c>
      <c r="Q64">
        <v>2483.6560810767196</v>
      </c>
    </row>
    <row r="65" spans="1:17" x14ac:dyDescent="0.25">
      <c r="A65" s="5"/>
      <c r="B65" s="14"/>
      <c r="C65" s="14" t="s">
        <v>61</v>
      </c>
      <c r="D65" s="8"/>
      <c r="E65" s="8"/>
      <c r="F65" s="8">
        <v>0</v>
      </c>
      <c r="G65" s="8">
        <f t="shared" ref="G65:G67" si="19">SUM(D65:F65)</f>
        <v>0</v>
      </c>
      <c r="K65">
        <v>0</v>
      </c>
      <c r="L65">
        <v>0</v>
      </c>
      <c r="P65">
        <v>0</v>
      </c>
      <c r="Q65">
        <v>0</v>
      </c>
    </row>
    <row r="66" spans="1:17" x14ac:dyDescent="0.25">
      <c r="A66" s="5"/>
      <c r="B66" s="7"/>
      <c r="C66" s="7" t="s">
        <v>62</v>
      </c>
      <c r="D66" s="8"/>
      <c r="E66" s="8"/>
      <c r="F66" s="8">
        <v>0</v>
      </c>
      <c r="G66" s="8">
        <f t="shared" si="19"/>
        <v>0</v>
      </c>
      <c r="K66">
        <v>0</v>
      </c>
      <c r="L66">
        <v>0</v>
      </c>
      <c r="P66">
        <v>0</v>
      </c>
      <c r="Q66">
        <v>0</v>
      </c>
    </row>
    <row r="67" spans="1:17" s="17" customFormat="1" x14ac:dyDescent="0.25">
      <c r="A67" s="13"/>
      <c r="B67" s="6"/>
      <c r="C67" s="6" t="s">
        <v>63</v>
      </c>
      <c r="D67" s="10"/>
      <c r="E67" s="10"/>
      <c r="F67" s="10">
        <f>SUM(F64:F66)</f>
        <v>-1875.0542648374701</v>
      </c>
      <c r="G67" s="10">
        <f t="shared" si="19"/>
        <v>-1875.0542648374701</v>
      </c>
      <c r="K67" s="17">
        <v>2509.1779459339527</v>
      </c>
      <c r="L67" s="17">
        <v>2509.1779459339527</v>
      </c>
      <c r="P67" s="17">
        <v>2483.6560810767196</v>
      </c>
      <c r="Q67" s="17">
        <v>2483.6560810767196</v>
      </c>
    </row>
    <row r="68" spans="1:17" x14ac:dyDescent="0.25">
      <c r="A68" s="13"/>
      <c r="B68" s="6"/>
      <c r="C68" s="6" t="s">
        <v>64</v>
      </c>
      <c r="D68" s="10">
        <f>D59+D67</f>
        <v>26945.921880547459</v>
      </c>
      <c r="E68" s="10">
        <f t="shared" ref="E68:G68" si="20">E59+E67</f>
        <v>1948.0376864483032</v>
      </c>
      <c r="F68" s="10">
        <f t="shared" si="20"/>
        <v>429.75515183314269</v>
      </c>
      <c r="G68" s="10">
        <f t="shared" si="20"/>
        <v>29323.714718828909</v>
      </c>
      <c r="I68">
        <v>38609.154630620287</v>
      </c>
      <c r="J68">
        <v>2348.2492621210145</v>
      </c>
      <c r="K68">
        <v>8676.1754917960625</v>
      </c>
      <c r="L68">
        <v>49633.579384537363</v>
      </c>
      <c r="N68">
        <v>38217.492283510321</v>
      </c>
      <c r="O68">
        <v>2324.3863260497692</v>
      </c>
      <c r="P68">
        <v>8588.390154600911</v>
      </c>
      <c r="Q68">
        <v>49130.268764160995</v>
      </c>
    </row>
    <row r="69" spans="1:17" x14ac:dyDescent="0.25">
      <c r="A69" s="5"/>
      <c r="B69" s="6"/>
      <c r="C69" s="7" t="s">
        <v>25</v>
      </c>
      <c r="D69" s="8">
        <f>D27+D31+D37+D43+D46+D49+D55+D64</f>
        <v>26945.921880547459</v>
      </c>
      <c r="E69" s="8">
        <f>E27+E43+E46+E49+E55+E64</f>
        <v>1948.0376864483032</v>
      </c>
      <c r="F69" s="8">
        <f t="shared" ref="F69" si="21">F27+F43+F46+F49+F55+F64</f>
        <v>429.75515183314269</v>
      </c>
      <c r="G69" s="8">
        <f>SUM(D69:F69)</f>
        <v>29323.714718828905</v>
      </c>
      <c r="I69">
        <v>38609.154630620287</v>
      </c>
      <c r="J69">
        <v>2348.2492621210145</v>
      </c>
      <c r="K69">
        <v>8676.1754917960625</v>
      </c>
      <c r="L69">
        <v>49633.579384537363</v>
      </c>
      <c r="N69">
        <v>38217.492283510321</v>
      </c>
      <c r="O69">
        <v>2324.3863260497692</v>
      </c>
      <c r="P69">
        <v>8588.390154600911</v>
      </c>
      <c r="Q69">
        <v>49130.268764160995</v>
      </c>
    </row>
    <row r="70" spans="1:17" x14ac:dyDescent="0.25">
      <c r="A70" s="5"/>
      <c r="B70" s="6"/>
      <c r="C70" s="7" t="s">
        <v>26</v>
      </c>
      <c r="D70" s="8">
        <f>D28+D32+D38+D44+D47+D56+D65</f>
        <v>0</v>
      </c>
      <c r="E70" s="8">
        <f t="shared" ref="E70:F70" si="22">E28+E32+E38+E44+E47+E56+E65</f>
        <v>0</v>
      </c>
      <c r="F70" s="8">
        <f t="shared" si="22"/>
        <v>0</v>
      </c>
      <c r="G70" s="8">
        <f t="shared" ref="G70:G71" si="23">SUM(D70:F70)</f>
        <v>0</v>
      </c>
      <c r="I70">
        <v>0</v>
      </c>
      <c r="J70">
        <v>0</v>
      </c>
      <c r="K70">
        <v>0</v>
      </c>
      <c r="L70">
        <v>0</v>
      </c>
      <c r="N70">
        <v>0</v>
      </c>
      <c r="O70">
        <v>0</v>
      </c>
      <c r="P70">
        <v>0</v>
      </c>
      <c r="Q70">
        <v>0</v>
      </c>
    </row>
    <row r="71" spans="1:17" x14ac:dyDescent="0.25">
      <c r="A71" s="5"/>
      <c r="B71" s="6"/>
      <c r="C71" s="7" t="s">
        <v>27</v>
      </c>
      <c r="D71" s="8">
        <f>D21+D29+D33+D39+D45+D48+D51+D57+D66</f>
        <v>0</v>
      </c>
      <c r="E71" s="8">
        <f t="shared" ref="E71:F71" si="24">E21+E29+E33+E39+E45+E48+E51+E57+E66</f>
        <v>0</v>
      </c>
      <c r="F71" s="8">
        <f t="shared" si="24"/>
        <v>0</v>
      </c>
      <c r="G71" s="8">
        <f t="shared" si="23"/>
        <v>0</v>
      </c>
      <c r="I71">
        <v>0</v>
      </c>
      <c r="J71">
        <v>0</v>
      </c>
      <c r="K71">
        <v>0</v>
      </c>
      <c r="L71">
        <v>0</v>
      </c>
      <c r="N71">
        <v>0</v>
      </c>
      <c r="O71">
        <v>0</v>
      </c>
      <c r="P71">
        <v>0</v>
      </c>
      <c r="Q71">
        <v>0</v>
      </c>
    </row>
    <row r="72" spans="1:17" x14ac:dyDescent="0.25">
      <c r="A72" s="13"/>
      <c r="B72" s="6" t="s">
        <v>65</v>
      </c>
      <c r="C72" s="6"/>
      <c r="D72" s="10"/>
      <c r="E72" s="10"/>
      <c r="F72" s="10"/>
      <c r="G72" s="10"/>
    </row>
    <row r="73" spans="1:17" ht="51" x14ac:dyDescent="0.25">
      <c r="A73" s="5"/>
      <c r="B73" s="14" t="s">
        <v>66</v>
      </c>
      <c r="C73" s="15" t="s">
        <v>72</v>
      </c>
      <c r="D73" s="9">
        <v>449.17</v>
      </c>
      <c r="E73" s="9">
        <v>32.47</v>
      </c>
      <c r="F73" s="9">
        <v>105.19</v>
      </c>
      <c r="G73" s="8">
        <f>SUM(D73:F73)</f>
        <v>586.82999999999993</v>
      </c>
      <c r="I73">
        <v>957.57</v>
      </c>
      <c r="J73">
        <v>58.24</v>
      </c>
      <c r="K73">
        <v>215.18</v>
      </c>
      <c r="L73">
        <v>1231</v>
      </c>
      <c r="N73">
        <v>638.34</v>
      </c>
      <c r="O73">
        <v>38.82</v>
      </c>
      <c r="P73">
        <v>143.44999999999999</v>
      </c>
      <c r="Q73">
        <v>820.61</v>
      </c>
    </row>
    <row r="74" spans="1:17" x14ac:dyDescent="0.25">
      <c r="A74" s="13"/>
      <c r="B74" s="16" t="str">
        <f>CONCATENATE("Итого с ""Непредвиденными затратами"" в прогнозных ценах на ",IF([1]Снижение!E1,[1]Снижение!E1,"____")," год")</f>
        <v>Итого с "Непредвиденными затратами" в прогнозных ценах на ____ год</v>
      </c>
      <c r="C74" s="6"/>
      <c r="D74" s="10">
        <f>D68+D73</f>
        <v>27395.091880547458</v>
      </c>
      <c r="E74" s="10">
        <f t="shared" ref="E74:G74" si="25">E68+E73</f>
        <v>1980.5076864483033</v>
      </c>
      <c r="F74" s="10">
        <f t="shared" si="25"/>
        <v>534.94515183314275</v>
      </c>
      <c r="G74" s="10">
        <f t="shared" si="25"/>
        <v>29910.544718828911</v>
      </c>
      <c r="I74">
        <v>39566.724630620287</v>
      </c>
      <c r="J74">
        <v>2406.4892621210142</v>
      </c>
      <c r="K74">
        <v>8891.3554917960628</v>
      </c>
      <c r="L74">
        <v>50864.569384537368</v>
      </c>
      <c r="N74">
        <v>38855.832283510317</v>
      </c>
      <c r="O74">
        <v>2363.2063260497694</v>
      </c>
      <c r="P74">
        <v>8731.8401546009118</v>
      </c>
      <c r="Q74">
        <v>49950.878764160996</v>
      </c>
    </row>
    <row r="75" spans="1:17" x14ac:dyDescent="0.25">
      <c r="A75" s="13"/>
      <c r="B75" s="6"/>
      <c r="C75" s="6" t="s">
        <v>67</v>
      </c>
      <c r="D75" s="10"/>
      <c r="E75" s="10"/>
      <c r="F75" s="10"/>
      <c r="G75" s="10"/>
      <c r="K75" t="e">
        <v>#REF!</v>
      </c>
      <c r="P75" t="e">
        <v>#REF!</v>
      </c>
    </row>
    <row r="76" spans="1:17" x14ac:dyDescent="0.25">
      <c r="A76" s="13"/>
      <c r="B76" s="6"/>
      <c r="C76" s="6"/>
      <c r="D76" s="10"/>
      <c r="E76" s="10"/>
      <c r="F76" s="10"/>
      <c r="G76" s="10"/>
    </row>
    <row r="77" spans="1:17" x14ac:dyDescent="0.25">
      <c r="A77" s="13"/>
      <c r="B77" s="6" t="s">
        <v>68</v>
      </c>
      <c r="C77" s="6"/>
      <c r="D77" s="10"/>
      <c r="E77" s="10"/>
      <c r="F77" s="10"/>
      <c r="G77" s="10"/>
    </row>
    <row r="78" spans="1:17" x14ac:dyDescent="0.25">
      <c r="A78" s="5"/>
      <c r="B78" s="7" t="s">
        <v>69</v>
      </c>
      <c r="C78" s="7" t="s">
        <v>70</v>
      </c>
      <c r="D78" s="8">
        <f>D74*0.2</f>
        <v>5479.0183761094922</v>
      </c>
      <c r="E78" s="8">
        <f t="shared" ref="E78:F78" si="26">E74*0.2</f>
        <v>396.10153728966066</v>
      </c>
      <c r="F78" s="8">
        <f t="shared" si="26"/>
        <v>106.98903036662855</v>
      </c>
      <c r="G78" s="8">
        <f>SUM(D78:F78)</f>
        <v>5982.108943765782</v>
      </c>
      <c r="I78">
        <v>7913.34</v>
      </c>
      <c r="J78">
        <v>481.3</v>
      </c>
      <c r="K78">
        <v>1778.27</v>
      </c>
      <c r="L78">
        <v>10172.91</v>
      </c>
      <c r="N78">
        <v>7771.17</v>
      </c>
      <c r="O78">
        <v>472.64</v>
      </c>
      <c r="P78">
        <v>1746.37</v>
      </c>
      <c r="Q78">
        <v>9990.18</v>
      </c>
    </row>
    <row r="79" spans="1:17" x14ac:dyDescent="0.25">
      <c r="A79" s="13"/>
      <c r="B79" s="6" t="s">
        <v>71</v>
      </c>
      <c r="C79" s="6"/>
      <c r="D79" s="10">
        <f>D74+D78</f>
        <v>32874.110256656946</v>
      </c>
      <c r="E79" s="10">
        <f t="shared" ref="E79:G79" si="27">E74+E78</f>
        <v>2376.6092237379639</v>
      </c>
      <c r="F79" s="10">
        <f t="shared" si="27"/>
        <v>641.93418219977127</v>
      </c>
      <c r="G79" s="10">
        <f t="shared" si="27"/>
        <v>35892.65366259469</v>
      </c>
      <c r="I79">
        <v>47480.064630620283</v>
      </c>
      <c r="J79">
        <v>2887.7892621210144</v>
      </c>
      <c r="K79">
        <v>10669.625491796063</v>
      </c>
      <c r="L79">
        <v>61037.479384537357</v>
      </c>
      <c r="N79">
        <v>46627.002283510315</v>
      </c>
      <c r="O79">
        <v>2835.8463260497692</v>
      </c>
      <c r="P79">
        <v>10478.210154600911</v>
      </c>
      <c r="Q79">
        <v>59941.058764160989</v>
      </c>
    </row>
    <row r="80" spans="1:17" x14ac:dyDescent="0.25">
      <c r="A80" s="1"/>
      <c r="B80" s="1"/>
      <c r="C80" s="1"/>
      <c r="D80" s="1"/>
      <c r="E80" s="1"/>
      <c r="F80" s="1"/>
      <c r="G80" s="1"/>
    </row>
  </sheetData>
  <mergeCells count="8">
    <mergeCell ref="B3:G3"/>
    <mergeCell ref="B5:G5"/>
    <mergeCell ref="C6:G6"/>
    <mergeCell ref="A10:A11"/>
    <mergeCell ref="B10:B11"/>
    <mergeCell ref="C10:C11"/>
    <mergeCell ref="D10:F10"/>
    <mergeCell ref="G10:G11"/>
  </mergeCells>
  <conditionalFormatting sqref="D22:F22">
    <cfRule type="cellIs" dxfId="3" priority="1" operator="equal">
      <formula>"нет"</formula>
    </cfRule>
  </conditionalFormatting>
  <conditionalFormatting sqref="D31:D35 F55:F58 E34:F34 E35:G35 D37:F40 D41:G41 D42:F52 D54:F54 D53:G53 F60:F67">
    <cfRule type="cellIs" dxfId="2" priority="4" operator="equal">
      <formula>"нет"</formula>
    </cfRule>
  </conditionalFormatting>
  <conditionalFormatting sqref="D17:F17">
    <cfRule type="cellIs" dxfId="1" priority="3" operator="equal">
      <formula>"нет"</formula>
    </cfRule>
  </conditionalFormatting>
  <conditionalFormatting sqref="F14:F16">
    <cfRule type="cellIs" dxfId="0" priority="2" operator="equal">
      <formula>"нет"</formula>
    </cfRule>
  </conditionalFormatting>
  <pageMargins left="0.70866141732283472" right="0.70866141732283472" top="0.74803149606299213" bottom="0.74803149606299213" header="0.31496062992125984" footer="0.31496062992125984"/>
  <pageSetup paperSize="9" scale="5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workbookViewId="0">
      <selection activeCell="F14" sqref="F14"/>
    </sheetView>
  </sheetViews>
  <sheetFormatPr defaultRowHeight="15" x14ac:dyDescent="0.25"/>
  <cols>
    <col min="1" max="1" width="7.140625" style="24" customWidth="1"/>
    <col min="2" max="2" width="9.85546875" customWidth="1"/>
    <col min="3" max="3" width="16.5703125" customWidth="1"/>
    <col min="4" max="4" width="49.140625" customWidth="1"/>
    <col min="5" max="5" width="15.7109375" customWidth="1"/>
    <col min="6" max="6" width="12.140625" customWidth="1"/>
    <col min="7" max="7" width="27.42578125" customWidth="1"/>
    <col min="8" max="8" width="15.85546875" style="32" customWidth="1"/>
    <col min="11" max="11" width="11.42578125" customWidth="1"/>
  </cols>
  <sheetData>
    <row r="1" spans="1:8" ht="75" customHeight="1" x14ac:dyDescent="0.25">
      <c r="B1" s="44" t="s">
        <v>86</v>
      </c>
      <c r="C1" s="44"/>
      <c r="D1" s="44"/>
      <c r="E1" s="44"/>
      <c r="F1" s="44"/>
      <c r="G1" s="44"/>
    </row>
    <row r="3" spans="1:8" ht="30" x14ac:dyDescent="0.25">
      <c r="A3" s="25" t="s">
        <v>73</v>
      </c>
      <c r="B3" s="21" t="s">
        <v>76</v>
      </c>
      <c r="C3" s="22" t="s">
        <v>83</v>
      </c>
      <c r="D3" s="21" t="s">
        <v>74</v>
      </c>
      <c r="E3" s="21" t="s">
        <v>75</v>
      </c>
      <c r="F3" s="21" t="s">
        <v>77</v>
      </c>
      <c r="G3" s="21" t="s">
        <v>78</v>
      </c>
      <c r="H3" s="34" t="s">
        <v>88</v>
      </c>
    </row>
    <row r="4" spans="1:8" ht="30" x14ac:dyDescent="0.25">
      <c r="A4" s="26">
        <v>1</v>
      </c>
      <c r="B4" s="40">
        <v>1</v>
      </c>
      <c r="C4" s="42" t="s">
        <v>84</v>
      </c>
      <c r="D4" s="18" t="s">
        <v>80</v>
      </c>
      <c r="E4" s="19" t="s">
        <v>79</v>
      </c>
      <c r="F4" s="19">
        <v>11.5</v>
      </c>
      <c r="G4" s="20">
        <v>31477.945785590578</v>
      </c>
      <c r="H4" s="33">
        <f>G4/F4</f>
        <v>2737.2126770078762</v>
      </c>
    </row>
    <row r="5" spans="1:8" ht="28.5" customHeight="1" x14ac:dyDescent="0.25">
      <c r="A5" s="26">
        <v>2</v>
      </c>
      <c r="B5" s="41"/>
      <c r="C5" s="43"/>
      <c r="D5" s="18" t="s">
        <v>82</v>
      </c>
      <c r="E5" s="19" t="s">
        <v>81</v>
      </c>
      <c r="F5" s="19">
        <v>2</v>
      </c>
      <c r="G5" s="20">
        <v>4414.7078770041117</v>
      </c>
      <c r="H5" s="33">
        <f t="shared" ref="H5" si="0">G5/F5</f>
        <v>2207.3539385020558</v>
      </c>
    </row>
    <row r="6" spans="1:8" s="23" customFormat="1" ht="31.5" customHeight="1" x14ac:dyDescent="0.25">
      <c r="A6" s="27"/>
      <c r="B6" s="28"/>
      <c r="C6" s="28"/>
      <c r="D6" s="29" t="s">
        <v>85</v>
      </c>
      <c r="E6" s="30"/>
      <c r="F6" s="30"/>
      <c r="G6" s="31">
        <f>G4+G5</f>
        <v>35892.65366259469</v>
      </c>
      <c r="H6" s="33"/>
    </row>
  </sheetData>
  <mergeCells count="3">
    <mergeCell ref="B1:G1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1этап</vt:lpstr>
      <vt:lpstr>свод затарат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2020-09-28T07:59:50Z</dcterms:modified>
</cp:coreProperties>
</file>