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 activeTab="1"/>
  </bookViews>
  <sheets>
    <sheet name="4 этап " sheetId="6" r:id="rId1"/>
    <sheet name="свод затарат" sheetId="3" r:id="rId2"/>
  </sheets>
  <externalReferences>
    <externalReference r:id="rId3"/>
  </externalReferences>
  <calcPr calcId="144525"/>
</workbook>
</file>

<file path=xl/calcChain.xml><?xml version="1.0" encoding="utf-8"?>
<calcChain xmlns="http://schemas.openxmlformats.org/spreadsheetml/2006/main">
  <c r="F58" i="6" l="1"/>
  <c r="H4" i="3" l="1"/>
  <c r="H5" i="3"/>
  <c r="B74" i="6" l="1"/>
  <c r="G73" i="6"/>
  <c r="F67" i="6"/>
  <c r="G67" i="6" s="1"/>
  <c r="G66" i="6"/>
  <c r="G65" i="6"/>
  <c r="G64" i="6"/>
  <c r="G58" i="6"/>
  <c r="G57" i="6"/>
  <c r="G56" i="6"/>
  <c r="G55" i="6"/>
  <c r="F52" i="6"/>
  <c r="E52" i="6"/>
  <c r="D52" i="6"/>
  <c r="G51" i="6"/>
  <c r="G50" i="6"/>
  <c r="G49" i="6"/>
  <c r="G48" i="6"/>
  <c r="G47" i="6"/>
  <c r="G46" i="6"/>
  <c r="G45" i="6"/>
  <c r="G44" i="6"/>
  <c r="G43" i="6"/>
  <c r="F40" i="6"/>
  <c r="E40" i="6"/>
  <c r="D40" i="6"/>
  <c r="G39" i="6"/>
  <c r="G38" i="6"/>
  <c r="G37" i="6"/>
  <c r="F34" i="6"/>
  <c r="E34" i="6"/>
  <c r="D34" i="6"/>
  <c r="G33" i="6"/>
  <c r="G32" i="6"/>
  <c r="G31" i="6"/>
  <c r="F29" i="6"/>
  <c r="F71" i="6" s="1"/>
  <c r="E29" i="6"/>
  <c r="E71" i="6" s="1"/>
  <c r="D29" i="6"/>
  <c r="D71" i="6" s="1"/>
  <c r="F28" i="6"/>
  <c r="F70" i="6" s="1"/>
  <c r="E28" i="6"/>
  <c r="E70" i="6" s="1"/>
  <c r="D28" i="6"/>
  <c r="D70" i="6" s="1"/>
  <c r="F27" i="6"/>
  <c r="F69" i="6" s="1"/>
  <c r="E27" i="6"/>
  <c r="E69" i="6" s="1"/>
  <c r="D27" i="6"/>
  <c r="D69" i="6" s="1"/>
  <c r="F22" i="6"/>
  <c r="F26" i="6" s="1"/>
  <c r="E22" i="6"/>
  <c r="E26" i="6" s="1"/>
  <c r="D22" i="6"/>
  <c r="D26" i="6" s="1"/>
  <c r="G21" i="6"/>
  <c r="G29" i="6" s="1"/>
  <c r="G20" i="6"/>
  <c r="G28" i="6" s="1"/>
  <c r="G19" i="6"/>
  <c r="G27" i="6" s="1"/>
  <c r="E17" i="6"/>
  <c r="D17" i="6"/>
  <c r="G14" i="6"/>
  <c r="B7" i="6"/>
  <c r="G69" i="6" l="1"/>
  <c r="G71" i="6"/>
  <c r="G52" i="6"/>
  <c r="D35" i="6"/>
  <c r="F35" i="6"/>
  <c r="D41" i="6"/>
  <c r="D53" i="6" s="1"/>
  <c r="D59" i="6" s="1"/>
  <c r="D68" i="6" s="1"/>
  <c r="D74" i="6" s="1"/>
  <c r="F41" i="6"/>
  <c r="F53" i="6" s="1"/>
  <c r="F59" i="6" s="1"/>
  <c r="F68" i="6" s="1"/>
  <c r="F74" i="6" s="1"/>
  <c r="G70" i="6"/>
  <c r="E35" i="6"/>
  <c r="E41" i="6" s="1"/>
  <c r="E53" i="6" s="1"/>
  <c r="E59" i="6" s="1"/>
  <c r="E68" i="6" s="1"/>
  <c r="E74" i="6" s="1"/>
  <c r="G22" i="6"/>
  <c r="G26" i="6" s="1"/>
  <c r="G40" i="6"/>
  <c r="G34" i="6"/>
  <c r="G35" i="6" s="1"/>
  <c r="G41" i="6" l="1"/>
  <c r="G53" i="6" s="1"/>
  <c r="G59" i="6" s="1"/>
  <c r="G68" i="6" s="1"/>
  <c r="G74" i="6" s="1"/>
  <c r="D78" i="6"/>
  <c r="D79" i="6" s="1"/>
  <c r="E78" i="6"/>
  <c r="E79" i="6" s="1"/>
  <c r="F78" i="6"/>
  <c r="F79" i="6" s="1"/>
  <c r="G78" i="6" l="1"/>
  <c r="G79" i="6" s="1"/>
  <c r="G6" i="3" s="1"/>
  <c r="H6" i="3" l="1"/>
  <c r="F16" i="6"/>
  <c r="G16" i="6" s="1"/>
  <c r="F15" i="6" l="1"/>
  <c r="G15" i="6" l="1"/>
  <c r="F17" i="6"/>
  <c r="G17" i="6" s="1"/>
</calcChain>
</file>

<file path=xl/sharedStrings.xml><?xml version="1.0" encoding="utf-8"?>
<sst xmlns="http://schemas.openxmlformats.org/spreadsheetml/2006/main" count="108" uniqueCount="90">
  <si>
    <t>ОРИЕНТИРОВОЧНЫЙ СМЕТНЫЙ РАСЧЕТ СТОИМОСТИ СТРОИТЕЛЬСТВА</t>
  </si>
  <si>
    <t>(наименование стройки)</t>
  </si>
  <si>
    <t>тыс. руб.</t>
  </si>
  <si>
    <t>№   пп</t>
  </si>
  <si>
    <t>Обоснование</t>
  </si>
  <si>
    <t>Наименование глав, объектов, работ и затрат</t>
  </si>
  <si>
    <t>Сметная стоимость</t>
  </si>
  <si>
    <t>Общая сметная стоимость</t>
  </si>
  <si>
    <t>строительно-монтажных работ</t>
  </si>
  <si>
    <t>оборудования, мебели, инвентаря</t>
  </si>
  <si>
    <t>прочих затрат</t>
  </si>
  <si>
    <t>Глава 1. Подготовка территории строительства</t>
  </si>
  <si>
    <t>Постоянный отвод земли под ВЛ</t>
  </si>
  <si>
    <t>Постоянный отвод земли под КЛ</t>
  </si>
  <si>
    <t>Постоянный отвод земли под ПС</t>
  </si>
  <si>
    <t>Итого по главе 1</t>
  </si>
  <si>
    <t>Глава 2. Основные объекты строительства</t>
  </si>
  <si>
    <t>ВЛ</t>
  </si>
  <si>
    <t>КЛ</t>
  </si>
  <si>
    <t>ПС</t>
  </si>
  <si>
    <t>Итого по главе 2</t>
  </si>
  <si>
    <t>Глава 3. Объекты вспомогательного и обслуживающего назначения</t>
  </si>
  <si>
    <t>Глава 5. Объекты транспортного хозяйства и связи</t>
  </si>
  <si>
    <t>Глава 6. Наружные сети и сооружения водоснабжени, канализации, теплоснабжения и газоснабжения</t>
  </si>
  <si>
    <t>Итого по главам 1-6</t>
  </si>
  <si>
    <t>В т.ч. по ВЛ</t>
  </si>
  <si>
    <t>В т.ч. по КЛ</t>
  </si>
  <si>
    <t>В т.ч. по ПС</t>
  </si>
  <si>
    <t>Глава 7. Благоустройство и озеленение территории</t>
  </si>
  <si>
    <t>расчет</t>
  </si>
  <si>
    <t>Благоустройство и подготовительные работы по ВЛ</t>
  </si>
  <si>
    <t>Благоустройство по КЛ</t>
  </si>
  <si>
    <t>Благоустройство по ПС</t>
  </si>
  <si>
    <t>Итого по главе 7</t>
  </si>
  <si>
    <t>Итого по главам 1-7</t>
  </si>
  <si>
    <t>Глава 8. Временные здания и сооружения</t>
  </si>
  <si>
    <t>ГСН81-05-01-2001</t>
  </si>
  <si>
    <t>Временные здания и сооружения ВЛ</t>
  </si>
  <si>
    <t>Временные здания и сооружения КЛ</t>
  </si>
  <si>
    <t>Временные здания и сооружения ПС</t>
  </si>
  <si>
    <t>Итого по главе 8</t>
  </si>
  <si>
    <t>Итого по главам 1-8</t>
  </si>
  <si>
    <t>Глава 9. Прочие работы и затраты</t>
  </si>
  <si>
    <t>Зимнее удорожание по ВЛ</t>
  </si>
  <si>
    <t>Зимнее удорожание по КЛ</t>
  </si>
  <si>
    <t>Зимнее удорожание по ПС</t>
  </si>
  <si>
    <t>Пусконаладочные работы на ВЛ</t>
  </si>
  <si>
    <t>Пусконаладочные работы на КЛ</t>
  </si>
  <si>
    <t>Пусконаладочные работы на ПС</t>
  </si>
  <si>
    <t>Прочие затраты по ВЛ</t>
  </si>
  <si>
    <t>Прочие затраты по КЛ</t>
  </si>
  <si>
    <t>Прочие затраты по ПС</t>
  </si>
  <si>
    <t>Итого по главам 9 и 11</t>
  </si>
  <si>
    <t>Итого по главам 1-9, 11</t>
  </si>
  <si>
    <t>Глава 10. Содержание службы технического заказчика. Строительный контроль</t>
  </si>
  <si>
    <t>Итого по главе 10</t>
  </si>
  <si>
    <t>Итого по главам 1-11</t>
  </si>
  <si>
    <t>Глава 11. Подготовка эксплуатационных кадров</t>
  </si>
  <si>
    <t>Итого по главе 11 (учтено в прочих затратах)</t>
  </si>
  <si>
    <t>Глава 12. Проектные и изыскательские работы</t>
  </si>
  <si>
    <t>ПИР по ВЛ</t>
  </si>
  <si>
    <t>ПИР по КЛ</t>
  </si>
  <si>
    <t>ПИР по ПС</t>
  </si>
  <si>
    <t>Итого по главе 12</t>
  </si>
  <si>
    <t>Итого по главам 1-12</t>
  </si>
  <si>
    <t>Непредвиденные затраты</t>
  </si>
  <si>
    <t>МДС81-35-2004
 п. 4.96, приказ Минрегионразвития РФ № 220 от 01.06.2012 г.</t>
  </si>
  <si>
    <t>В т.ч. Прочие затраты без ПНР, ПИР, экспертизы</t>
  </si>
  <si>
    <t>Налоги и обязательные платежи</t>
  </si>
  <si>
    <t>Налоговый кодекс</t>
  </si>
  <si>
    <t>НДС 20 %</t>
  </si>
  <si>
    <t>Итого с НДС</t>
  </si>
  <si>
    <t>Непредвиденные работы и затраты  - 2% к основным затратам</t>
  </si>
  <si>
    <t>№</t>
  </si>
  <si>
    <t>наименование работ</t>
  </si>
  <si>
    <t>ед.изм.</t>
  </si>
  <si>
    <t>этап ТЗП</t>
  </si>
  <si>
    <t>кол-во</t>
  </si>
  <si>
    <t>шт</t>
  </si>
  <si>
    <t>характеристика этапа</t>
  </si>
  <si>
    <t>ИТОГО по этапу</t>
  </si>
  <si>
    <t>ПИР+СМР</t>
  </si>
  <si>
    <t>Выключатель 6-10 кВ вакуумный КРУН 31,5-40 кА на ПС "Южная"</t>
  </si>
  <si>
    <t>Ориентировочный  укрупненный свод затрат для ТЗП по электроснабжению госпиталя Министерства обороны РФ на территории РТ, г. Кызыл</t>
  </si>
  <si>
    <t>реакторы</t>
  </si>
  <si>
    <t>ячейки</t>
  </si>
  <si>
    <t xml:space="preserve">дугогасящий реактор 10 кВ </t>
  </si>
  <si>
    <t>уд.стоимость единицы</t>
  </si>
  <si>
    <t>Госпиталь Министерства обороны РФ ,  (ПИР+СМР)  4 дугогасящих  реактора, установка 4 ячеек на ПС "ЮЖНАЯ",  4 этап</t>
  </si>
  <si>
    <t>ориентировочная сумма, тыс.руб. с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</si>
</sst>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0"/>
    <numFmt numFmtId="165" formatCode="#,##0.0000"/>
    <numFmt numFmtId="166" formatCode="#,##0.0000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4" fillId="0" borderId="0" xfId="0" applyFont="1" applyProtection="1"/>
    <xf numFmtId="0" fontId="4" fillId="0" borderId="0" xfId="0" applyFont="1" applyAlignment="1" applyProtection="1">
      <alignment horizontal="right"/>
    </xf>
    <xf numFmtId="0" fontId="4" fillId="0" borderId="2" xfId="0" applyFont="1" applyBorder="1" applyAlignment="1" applyProtection="1">
      <alignment horizontal="center" vertical="top" wrapText="1"/>
    </xf>
    <xf numFmtId="0" fontId="6" fillId="0" borderId="2" xfId="0" applyFont="1" applyBorder="1" applyAlignment="1" applyProtection="1">
      <alignment horizontal="center" vertical="center"/>
    </xf>
    <xf numFmtId="0" fontId="4" fillId="0" borderId="2" xfId="0" applyFont="1" applyBorder="1" applyAlignment="1" applyProtection="1">
      <alignment horizontal="center" vertical="center"/>
    </xf>
    <xf numFmtId="0" fontId="7" fillId="0" borderId="2" xfId="0" applyFont="1" applyBorder="1" applyAlignment="1" applyProtection="1">
      <alignment vertical="center"/>
    </xf>
    <xf numFmtId="0" fontId="4" fillId="0" borderId="2" xfId="0" applyFont="1" applyBorder="1" applyAlignment="1" applyProtection="1">
      <alignment vertical="center"/>
    </xf>
    <xf numFmtId="4" fontId="4" fillId="0" borderId="2" xfId="0" applyNumberFormat="1" applyFont="1" applyBorder="1" applyAlignment="1" applyProtection="1">
      <alignment vertical="center"/>
    </xf>
    <xf numFmtId="4" fontId="4" fillId="0" borderId="2" xfId="0" applyNumberFormat="1" applyFont="1" applyFill="1" applyBorder="1" applyAlignment="1" applyProtection="1">
      <alignment vertical="center"/>
    </xf>
    <xf numFmtId="4" fontId="7" fillId="0" borderId="2" xfId="0" applyNumberFormat="1" applyFont="1" applyBorder="1" applyAlignment="1" applyProtection="1">
      <alignment vertical="center"/>
    </xf>
    <xf numFmtId="4" fontId="7" fillId="2" borderId="2" xfId="0" applyNumberFormat="1" applyFont="1" applyFill="1" applyBorder="1" applyAlignment="1" applyProtection="1">
      <alignment vertical="center"/>
    </xf>
    <xf numFmtId="4" fontId="4" fillId="2" borderId="2" xfId="0" applyNumberFormat="1" applyFont="1" applyFill="1" applyBorder="1" applyAlignment="1" applyProtection="1">
      <alignment vertical="center"/>
    </xf>
    <xf numFmtId="0" fontId="7" fillId="0" borderId="2" xfId="0" applyFont="1" applyBorder="1" applyAlignment="1" applyProtection="1">
      <alignment horizontal="center" vertical="center"/>
    </xf>
    <xf numFmtId="0" fontId="4" fillId="0" borderId="2" xfId="0" applyFont="1" applyBorder="1" applyAlignment="1" applyProtection="1">
      <alignment vertical="center" wrapText="1"/>
    </xf>
    <xf numFmtId="0" fontId="4" fillId="0" borderId="2" xfId="0" applyFont="1" applyFill="1" applyBorder="1" applyAlignment="1" applyProtection="1">
      <alignment vertical="center" wrapText="1"/>
    </xf>
    <xf numFmtId="0" fontId="7" fillId="0" borderId="2" xfId="0" applyFont="1" applyFill="1" applyBorder="1" applyAlignment="1" applyProtection="1">
      <alignment vertical="center"/>
    </xf>
    <xf numFmtId="0" fontId="8" fillId="0" borderId="0" xfId="0" applyFont="1"/>
    <xf numFmtId="0" fontId="3" fillId="0" borderId="2" xfId="0" applyFont="1" applyBorder="1"/>
    <xf numFmtId="0" fontId="3" fillId="0" borderId="2" xfId="0" applyFont="1" applyBorder="1" applyAlignment="1">
      <alignment wrapText="1"/>
    </xf>
    <xf numFmtId="0" fontId="3" fillId="0" borderId="0" xfId="0" applyFont="1"/>
    <xf numFmtId="4" fontId="3" fillId="0" borderId="0" xfId="0" applyNumberFormat="1" applyFont="1"/>
    <xf numFmtId="0" fontId="2" fillId="0" borderId="2" xfId="0" applyFont="1" applyBorder="1" applyAlignment="1">
      <alignment wrapText="1"/>
    </xf>
    <xf numFmtId="0" fontId="2" fillId="0" borderId="2" xfId="0" applyFont="1" applyBorder="1" applyAlignment="1">
      <alignment horizontal="center"/>
    </xf>
    <xf numFmtId="4" fontId="2" fillId="0" borderId="2" xfId="0" applyNumberFormat="1" applyFont="1" applyBorder="1" applyAlignment="1">
      <alignment horizontal="center"/>
    </xf>
    <xf numFmtId="0" fontId="0" fillId="0" borderId="0" xfId="0" applyAlignment="1">
      <alignment horizontal="left"/>
    </xf>
    <xf numFmtId="0" fontId="3" fillId="0" borderId="2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0" fontId="1" fillId="0" borderId="2" xfId="0" applyFont="1" applyBorder="1" applyAlignment="1">
      <alignment wrapText="1"/>
    </xf>
    <xf numFmtId="0" fontId="0" fillId="3" borderId="0" xfId="0" applyFill="1"/>
    <xf numFmtId="0" fontId="8" fillId="3" borderId="0" xfId="0" applyFont="1" applyFill="1"/>
    <xf numFmtId="0" fontId="3" fillId="4" borderId="2" xfId="0" applyFont="1" applyFill="1" applyBorder="1" applyAlignment="1">
      <alignment horizontal="left"/>
    </xf>
    <xf numFmtId="0" fontId="3" fillId="4" borderId="2" xfId="0" applyFont="1" applyFill="1" applyBorder="1" applyAlignment="1">
      <alignment wrapText="1"/>
    </xf>
    <xf numFmtId="0" fontId="3" fillId="4" borderId="2" xfId="0" applyFont="1" applyFill="1" applyBorder="1" applyAlignment="1">
      <alignment horizontal="center"/>
    </xf>
    <xf numFmtId="0" fontId="2" fillId="4" borderId="4" xfId="0" applyFont="1" applyFill="1" applyBorder="1" applyAlignment="1">
      <alignment vertical="center"/>
    </xf>
    <xf numFmtId="164" fontId="0" fillId="0" borderId="0" xfId="0" applyNumberFormat="1" applyAlignment="1">
      <alignment horizontal="center"/>
    </xf>
    <xf numFmtId="164" fontId="0" fillId="0" borderId="2" xfId="0" applyNumberFormat="1" applyBorder="1" applyAlignment="1">
      <alignment horizontal="center"/>
    </xf>
    <xf numFmtId="164" fontId="3" fillId="0" borderId="2" xfId="0" applyNumberFormat="1" applyFont="1" applyFill="1" applyBorder="1" applyAlignment="1">
      <alignment horizontal="center" wrapText="1"/>
    </xf>
    <xf numFmtId="166" fontId="3" fillId="4" borderId="2" xfId="0" applyNumberFormat="1" applyFont="1" applyFill="1" applyBorder="1" applyAlignment="1">
      <alignment horizontal="center"/>
    </xf>
    <xf numFmtId="166" fontId="3" fillId="0" borderId="2" xfId="0" applyNumberFormat="1" applyFont="1" applyBorder="1" applyAlignment="1">
      <alignment horizontal="center"/>
    </xf>
    <xf numFmtId="165" fontId="2" fillId="0" borderId="2" xfId="0" applyNumberFormat="1" applyFont="1" applyBorder="1" applyAlignment="1">
      <alignment horizontal="center"/>
    </xf>
    <xf numFmtId="0" fontId="4" fillId="0" borderId="0" xfId="0" applyFont="1" applyAlignment="1" applyProtection="1">
      <alignment horizontal="center"/>
    </xf>
    <xf numFmtId="0" fontId="4" fillId="0" borderId="1" xfId="0" applyFont="1" applyFill="1" applyBorder="1" applyAlignment="1" applyProtection="1">
      <alignment horizontal="center" wrapText="1"/>
    </xf>
    <xf numFmtId="0" fontId="5" fillId="0" borderId="0" xfId="0" applyFont="1" applyAlignment="1" applyProtection="1">
      <alignment horizontal="center"/>
    </xf>
    <xf numFmtId="0" fontId="4" fillId="0" borderId="2" xfId="0" applyFont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horizont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0" fillId="0" borderId="0" xfId="0" applyAlignment="1">
      <alignment horizontal="center" wrapText="1"/>
    </xf>
  </cellXfs>
  <cellStyles count="1">
    <cellStyle name="Обычный" xfId="0" builtinId="0"/>
  </cellStyles>
  <dxfs count="4">
    <dxf>
      <font>
        <color rgb="FFFF0000"/>
      </font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79998168889431442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3;&#1086;&#1089;&#1087;&#1080;&#1090;&#1072;&#1083;&#1100;%20&#1052;&#1080;&#1085;&#1086;&#1073;&#1086;&#1088;&#1086;&#1085;&#1099;%204%20&#1101;&#1090;&#1072;&#108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стоимости"/>
      <sheetName val="Снижение"/>
      <sheetName val="НМЦ лота"/>
      <sheetName val="ССР"/>
      <sheetName val="Таблица"/>
      <sheetName val="Регионы"/>
    </sheetNames>
    <sheetDataSet>
      <sheetData sheetId="0">
        <row r="12">
          <cell r="R12">
            <v>0.02</v>
          </cell>
        </row>
        <row r="127">
          <cell r="R127">
            <v>0</v>
          </cell>
        </row>
        <row r="199">
          <cell r="R199">
            <v>0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AB80"/>
  <sheetViews>
    <sheetView topLeftCell="A55" workbookViewId="0">
      <selection activeCell="P65" sqref="P65"/>
    </sheetView>
  </sheetViews>
  <sheetFormatPr defaultRowHeight="15" x14ac:dyDescent="0.25"/>
  <cols>
    <col min="1" max="1" width="5.85546875" customWidth="1"/>
    <col min="2" max="2" width="17" customWidth="1"/>
    <col min="3" max="3" width="48.140625" customWidth="1"/>
    <col min="4" max="7" width="18.140625" customWidth="1"/>
    <col min="9" max="15" width="0" hidden="1" customWidth="1"/>
    <col min="17" max="20" width="0" hidden="1" customWidth="1"/>
    <col min="21" max="21" width="0" style="29" hidden="1" customWidth="1"/>
    <col min="22" max="24" width="0" hidden="1" customWidth="1"/>
  </cols>
  <sheetData>
    <row r="3" spans="1:7" x14ac:dyDescent="0.25">
      <c r="A3" s="1"/>
      <c r="B3" s="41" t="s">
        <v>0</v>
      </c>
      <c r="C3" s="41"/>
      <c r="D3" s="41"/>
      <c r="E3" s="41"/>
      <c r="F3" s="41"/>
      <c r="G3" s="41"/>
    </row>
    <row r="4" spans="1:7" x14ac:dyDescent="0.25">
      <c r="A4" s="1"/>
      <c r="B4" s="1"/>
      <c r="C4" s="1"/>
      <c r="D4" s="1"/>
      <c r="E4" s="1"/>
      <c r="F4" s="1"/>
      <c r="G4" s="1"/>
    </row>
    <row r="5" spans="1:7" ht="45" customHeight="1" x14ac:dyDescent="0.25">
      <c r="A5" s="1"/>
      <c r="B5" s="42" t="s">
        <v>88</v>
      </c>
      <c r="C5" s="42"/>
      <c r="D5" s="42"/>
      <c r="E5" s="42"/>
      <c r="F5" s="42"/>
      <c r="G5" s="42"/>
    </row>
    <row r="6" spans="1:7" x14ac:dyDescent="0.25">
      <c r="A6" s="1"/>
      <c r="B6" s="1"/>
      <c r="C6" s="43" t="s">
        <v>1</v>
      </c>
      <c r="D6" s="43"/>
      <c r="E6" s="43"/>
      <c r="F6" s="43"/>
      <c r="G6" s="43"/>
    </row>
    <row r="7" spans="1:7" x14ac:dyDescent="0.25">
      <c r="A7" s="1"/>
      <c r="B7" s="1" t="str">
        <f>"            Составлен в прогнозных ценах года окончания строительства: "</f>
        <v xml:space="preserve">            Составлен в прогнозных ценах года окончания строительства: </v>
      </c>
      <c r="C7" s="2"/>
      <c r="D7" s="1"/>
      <c r="E7" s="1"/>
      <c r="F7" s="1"/>
      <c r="G7" s="1"/>
    </row>
    <row r="8" spans="1:7" x14ac:dyDescent="0.25">
      <c r="A8" s="1"/>
      <c r="B8" s="1"/>
      <c r="C8" s="1"/>
      <c r="D8" s="1"/>
      <c r="E8" s="1"/>
      <c r="F8" s="1"/>
      <c r="G8" s="1"/>
    </row>
    <row r="9" spans="1:7" x14ac:dyDescent="0.25">
      <c r="A9" s="1"/>
      <c r="B9" s="1"/>
      <c r="C9" s="1"/>
      <c r="D9" s="1"/>
      <c r="E9" s="1"/>
      <c r="F9" s="1"/>
      <c r="G9" s="1" t="s">
        <v>2</v>
      </c>
    </row>
    <row r="10" spans="1:7" x14ac:dyDescent="0.25">
      <c r="A10" s="44" t="s">
        <v>3</v>
      </c>
      <c r="B10" s="44" t="s">
        <v>4</v>
      </c>
      <c r="C10" s="44" t="s">
        <v>5</v>
      </c>
      <c r="D10" s="45" t="s">
        <v>6</v>
      </c>
      <c r="E10" s="45"/>
      <c r="F10" s="45"/>
      <c r="G10" s="44" t="s">
        <v>7</v>
      </c>
    </row>
    <row r="11" spans="1:7" ht="25.5" x14ac:dyDescent="0.25">
      <c r="A11" s="44"/>
      <c r="B11" s="44"/>
      <c r="C11" s="44"/>
      <c r="D11" s="3" t="s">
        <v>8</v>
      </c>
      <c r="E11" s="3" t="s">
        <v>9</v>
      </c>
      <c r="F11" s="3" t="s">
        <v>10</v>
      </c>
      <c r="G11" s="44"/>
    </row>
    <row r="12" spans="1:7" x14ac:dyDescent="0.25">
      <c r="A12" s="4">
        <v>1</v>
      </c>
      <c r="B12" s="4">
        <v>2</v>
      </c>
      <c r="C12" s="4">
        <v>3</v>
      </c>
      <c r="D12" s="4">
        <v>4</v>
      </c>
      <c r="E12" s="4">
        <v>5</v>
      </c>
      <c r="F12" s="4">
        <v>6</v>
      </c>
      <c r="G12" s="4">
        <v>7</v>
      </c>
    </row>
    <row r="13" spans="1:7" x14ac:dyDescent="0.25">
      <c r="A13" s="5"/>
      <c r="B13" s="6" t="s">
        <v>11</v>
      </c>
      <c r="C13" s="7"/>
      <c r="D13" s="8"/>
      <c r="E13" s="8"/>
      <c r="F13" s="8"/>
      <c r="G13" s="8"/>
    </row>
    <row r="14" spans="1:7" x14ac:dyDescent="0.25">
      <c r="A14" s="5"/>
      <c r="B14" s="6"/>
      <c r="C14" s="7" t="s">
        <v>12</v>
      </c>
      <c r="D14" s="8"/>
      <c r="E14" s="8"/>
      <c r="F14" s="9">
        <v>0</v>
      </c>
      <c r="G14" s="8">
        <f t="shared" ref="G14:G17" si="0">IFERROR(D14+E14+F14,0)</f>
        <v>0</v>
      </c>
    </row>
    <row r="15" spans="1:7" x14ac:dyDescent="0.25">
      <c r="A15" s="5"/>
      <c r="B15" s="6"/>
      <c r="C15" s="7" t="s">
        <v>13</v>
      </c>
      <c r="D15" s="8"/>
      <c r="E15" s="8"/>
      <c r="F15" s="9">
        <f>N('[1]Расчет стоимости'!R127)+N('[1]Расчет стоимости'!R128)</f>
        <v>0</v>
      </c>
      <c r="G15" s="8">
        <f t="shared" si="0"/>
        <v>0</v>
      </c>
    </row>
    <row r="16" spans="1:7" x14ac:dyDescent="0.25">
      <c r="A16" s="5"/>
      <c r="B16" s="6"/>
      <c r="C16" s="7" t="s">
        <v>14</v>
      </c>
      <c r="D16" s="8"/>
      <c r="E16" s="8"/>
      <c r="F16" s="9">
        <f>N('[1]Расчет стоимости'!R14)+N('[1]Расчет стоимости'!R199)+N('[1]Расчет стоимости'!R200)</f>
        <v>0</v>
      </c>
      <c r="G16" s="8">
        <f t="shared" si="0"/>
        <v>0</v>
      </c>
    </row>
    <row r="17" spans="1:28" x14ac:dyDescent="0.25">
      <c r="A17" s="5"/>
      <c r="B17" s="6"/>
      <c r="C17" s="6" t="s">
        <v>15</v>
      </c>
      <c r="D17" s="10">
        <f>SUM(D14:D16)</f>
        <v>0</v>
      </c>
      <c r="E17" s="10">
        <f t="shared" ref="E17:F17" si="1">SUM(E14:E16)</f>
        <v>0</v>
      </c>
      <c r="F17" s="10">
        <f t="shared" si="1"/>
        <v>0</v>
      </c>
      <c r="G17" s="11">
        <f t="shared" si="0"/>
        <v>0</v>
      </c>
      <c r="Q17" t="s">
        <v>84</v>
      </c>
      <c r="V17" t="s">
        <v>85</v>
      </c>
    </row>
    <row r="18" spans="1:28" x14ac:dyDescent="0.25">
      <c r="A18" s="5"/>
      <c r="B18" s="6" t="s">
        <v>16</v>
      </c>
      <c r="C18" s="7"/>
      <c r="D18" s="8"/>
      <c r="E18" s="8"/>
      <c r="F18" s="8"/>
      <c r="G18" s="12"/>
    </row>
    <row r="19" spans="1:28" x14ac:dyDescent="0.25">
      <c r="A19" s="5"/>
      <c r="B19" s="6"/>
      <c r="C19" s="7" t="s">
        <v>17</v>
      </c>
      <c r="D19" s="8">
        <v>0</v>
      </c>
      <c r="E19" s="8">
        <v>0</v>
      </c>
      <c r="F19" s="8">
        <v>0</v>
      </c>
      <c r="G19" s="12">
        <f>SUM(D19:F19)</f>
        <v>0</v>
      </c>
      <c r="I19">
        <v>0</v>
      </c>
      <c r="J19">
        <v>0</v>
      </c>
      <c r="K19">
        <v>0</v>
      </c>
      <c r="L19">
        <v>0</v>
      </c>
      <c r="Q19">
        <v>0</v>
      </c>
      <c r="R19">
        <v>0</v>
      </c>
      <c r="S19">
        <v>0</v>
      </c>
      <c r="T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</row>
    <row r="20" spans="1:28" x14ac:dyDescent="0.25">
      <c r="A20" s="5"/>
      <c r="B20" s="6"/>
      <c r="C20" s="7" t="s">
        <v>18</v>
      </c>
      <c r="D20" s="8">
        <v>0</v>
      </c>
      <c r="E20" s="8">
        <v>0</v>
      </c>
      <c r="F20" s="8">
        <v>0</v>
      </c>
      <c r="G20" s="12">
        <f t="shared" ref="G20:G22" si="2">SUM(D20:F20)</f>
        <v>0</v>
      </c>
      <c r="I20">
        <v>0</v>
      </c>
      <c r="J20">
        <v>0</v>
      </c>
      <c r="K20">
        <v>0</v>
      </c>
      <c r="L20">
        <v>0</v>
      </c>
      <c r="Q20">
        <v>0</v>
      </c>
      <c r="R20">
        <v>0</v>
      </c>
      <c r="S20">
        <v>0</v>
      </c>
      <c r="T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</row>
    <row r="21" spans="1:28" x14ac:dyDescent="0.25">
      <c r="A21" s="5"/>
      <c r="B21" s="6"/>
      <c r="C21" s="7" t="s">
        <v>19</v>
      </c>
      <c r="D21" s="8">
        <v>11041.273333828336</v>
      </c>
      <c r="E21" s="8">
        <v>13145.162329154324</v>
      </c>
      <c r="F21" s="8">
        <v>0</v>
      </c>
      <c r="G21" s="12">
        <f t="shared" si="2"/>
        <v>24186.435662982658</v>
      </c>
      <c r="I21">
        <v>9991.4409975687158</v>
      </c>
      <c r="J21">
        <v>13393.238369209004</v>
      </c>
      <c r="K21">
        <v>0</v>
      </c>
      <c r="L21">
        <v>23384.67936677772</v>
      </c>
      <c r="Q21">
        <v>9844.7447199999988</v>
      </c>
      <c r="R21">
        <v>11720.719199999998</v>
      </c>
      <c r="S21">
        <v>0</v>
      </c>
      <c r="T21">
        <v>21565.463919999995</v>
      </c>
      <c r="V21">
        <v>1499.4932160729513</v>
      </c>
      <c r="W21">
        <v>1785.1521568373059</v>
      </c>
      <c r="X21">
        <v>0</v>
      </c>
      <c r="Y21">
        <v>11041.273333828336</v>
      </c>
      <c r="Z21">
        <v>13145.162329154324</v>
      </c>
      <c r="AA21">
        <v>0</v>
      </c>
      <c r="AB21">
        <v>24186.435662982658</v>
      </c>
    </row>
    <row r="22" spans="1:28" s="17" customFormat="1" x14ac:dyDescent="0.25">
      <c r="A22" s="13"/>
      <c r="B22" s="6"/>
      <c r="C22" s="6" t="s">
        <v>20</v>
      </c>
      <c r="D22" s="10">
        <f>SUM(D19:D21)</f>
        <v>11041.273333828336</v>
      </c>
      <c r="E22" s="10">
        <f t="shared" ref="E22:F22" si="3">SUM(E19:E21)</f>
        <v>13145.162329154324</v>
      </c>
      <c r="F22" s="10">
        <f t="shared" si="3"/>
        <v>0</v>
      </c>
      <c r="G22" s="11">
        <f t="shared" si="2"/>
        <v>24186.435662982658</v>
      </c>
      <c r="I22" s="17">
        <v>9991.4409975687158</v>
      </c>
      <c r="J22" s="17">
        <v>13393.238369209004</v>
      </c>
      <c r="K22" s="17">
        <v>0</v>
      </c>
      <c r="L22" s="17">
        <v>23384.67936677772</v>
      </c>
      <c r="Q22" s="17">
        <v>9844.7447199999988</v>
      </c>
      <c r="R22" s="17">
        <v>11720.719199999998</v>
      </c>
      <c r="S22" s="17">
        <v>0</v>
      </c>
      <c r="T22" s="17">
        <v>21565.463919999995</v>
      </c>
      <c r="U22" s="30"/>
      <c r="V22" s="17">
        <v>1499.4932160729513</v>
      </c>
      <c r="W22" s="17">
        <v>1785.1521568373059</v>
      </c>
      <c r="X22" s="17">
        <v>0</v>
      </c>
      <c r="Y22" s="17">
        <v>11041.273333828336</v>
      </c>
      <c r="Z22" s="17">
        <v>13145.162329154324</v>
      </c>
      <c r="AA22" s="17">
        <v>0</v>
      </c>
      <c r="AB22" s="17">
        <v>24186.435662982658</v>
      </c>
    </row>
    <row r="23" spans="1:28" x14ac:dyDescent="0.25">
      <c r="A23" s="5"/>
      <c r="B23" s="6" t="s">
        <v>21</v>
      </c>
      <c r="C23" s="7"/>
      <c r="D23" s="8"/>
      <c r="E23" s="8"/>
      <c r="F23" s="8"/>
      <c r="G23" s="12"/>
    </row>
    <row r="24" spans="1:28" x14ac:dyDescent="0.25">
      <c r="A24" s="5"/>
      <c r="B24" s="6" t="s">
        <v>22</v>
      </c>
      <c r="C24" s="7"/>
      <c r="D24" s="8"/>
      <c r="E24" s="8"/>
      <c r="F24" s="8"/>
      <c r="G24" s="12"/>
    </row>
    <row r="25" spans="1:28" x14ac:dyDescent="0.25">
      <c r="A25" s="5"/>
      <c r="B25" s="6" t="s">
        <v>23</v>
      </c>
      <c r="C25" s="7"/>
      <c r="D25" s="8"/>
      <c r="E25" s="8"/>
      <c r="F25" s="8"/>
      <c r="G25" s="12"/>
    </row>
    <row r="26" spans="1:28" x14ac:dyDescent="0.25">
      <c r="A26" s="13"/>
      <c r="B26" s="6"/>
      <c r="C26" s="6" t="s">
        <v>24</v>
      </c>
      <c r="D26" s="10">
        <f>D22</f>
        <v>11041.273333828336</v>
      </c>
      <c r="E26" s="10">
        <f t="shared" ref="E26:G26" si="4">E22</f>
        <v>13145.162329154324</v>
      </c>
      <c r="F26" s="10">
        <f t="shared" si="4"/>
        <v>0</v>
      </c>
      <c r="G26" s="10">
        <f t="shared" si="4"/>
        <v>24186.435662982658</v>
      </c>
      <c r="I26">
        <v>9991.4409975687158</v>
      </c>
      <c r="J26">
        <v>13393.238369209004</v>
      </c>
      <c r="K26">
        <v>0</v>
      </c>
      <c r="L26">
        <v>23384.67936677772</v>
      </c>
      <c r="Q26">
        <v>9844.7447199999988</v>
      </c>
      <c r="R26">
        <v>11720.719199999998</v>
      </c>
      <c r="S26">
        <v>0</v>
      </c>
      <c r="T26">
        <v>21565.463919999995</v>
      </c>
      <c r="V26">
        <v>1499.4932160729513</v>
      </c>
      <c r="W26">
        <v>1785.1521568373059</v>
      </c>
      <c r="X26">
        <v>0</v>
      </c>
      <c r="Y26">
        <v>11041.273333828336</v>
      </c>
      <c r="Z26">
        <v>13145.162329154324</v>
      </c>
      <c r="AA26">
        <v>0</v>
      </c>
      <c r="AB26">
        <v>24186.435662982658</v>
      </c>
    </row>
    <row r="27" spans="1:28" x14ac:dyDescent="0.25">
      <c r="A27" s="5"/>
      <c r="B27" s="6"/>
      <c r="C27" s="7" t="s">
        <v>25</v>
      </c>
      <c r="D27" s="8">
        <f>D19</f>
        <v>0</v>
      </c>
      <c r="E27" s="8">
        <f t="shared" ref="E27:G29" si="5">E19</f>
        <v>0</v>
      </c>
      <c r="F27" s="8">
        <f t="shared" si="5"/>
        <v>0</v>
      </c>
      <c r="G27" s="8">
        <f t="shared" si="5"/>
        <v>0</v>
      </c>
      <c r="I27">
        <v>0</v>
      </c>
      <c r="J27">
        <v>0</v>
      </c>
      <c r="K27">
        <v>0</v>
      </c>
      <c r="L27">
        <v>0</v>
      </c>
      <c r="Q27">
        <v>0</v>
      </c>
      <c r="R27">
        <v>0</v>
      </c>
      <c r="S27">
        <v>0</v>
      </c>
      <c r="T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</row>
    <row r="28" spans="1:28" x14ac:dyDescent="0.25">
      <c r="A28" s="5"/>
      <c r="B28" s="6"/>
      <c r="C28" s="7" t="s">
        <v>26</v>
      </c>
      <c r="D28" s="8">
        <f>D20</f>
        <v>0</v>
      </c>
      <c r="E28" s="8">
        <f t="shared" si="5"/>
        <v>0</v>
      </c>
      <c r="F28" s="8">
        <f t="shared" si="5"/>
        <v>0</v>
      </c>
      <c r="G28" s="8">
        <f t="shared" si="5"/>
        <v>0</v>
      </c>
      <c r="I28">
        <v>0</v>
      </c>
      <c r="J28">
        <v>0</v>
      </c>
      <c r="K28">
        <v>0</v>
      </c>
      <c r="L28">
        <v>0</v>
      </c>
      <c r="Q28">
        <v>0</v>
      </c>
      <c r="R28">
        <v>0</v>
      </c>
      <c r="S28">
        <v>0</v>
      </c>
      <c r="T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</row>
    <row r="29" spans="1:28" x14ac:dyDescent="0.25">
      <c r="A29" s="5"/>
      <c r="B29" s="6"/>
      <c r="C29" s="7" t="s">
        <v>27</v>
      </c>
      <c r="D29" s="8">
        <f>D21</f>
        <v>11041.273333828336</v>
      </c>
      <c r="E29" s="8">
        <f t="shared" si="5"/>
        <v>13145.162329154324</v>
      </c>
      <c r="F29" s="8">
        <f t="shared" si="5"/>
        <v>0</v>
      </c>
      <c r="G29" s="8">
        <f t="shared" si="5"/>
        <v>24186.435662982658</v>
      </c>
      <c r="I29">
        <v>9991.4409975687158</v>
      </c>
      <c r="J29">
        <v>13393.238369209004</v>
      </c>
      <c r="K29">
        <v>0</v>
      </c>
      <c r="L29">
        <v>23384.67936677772</v>
      </c>
      <c r="Q29">
        <v>9844.7447199999988</v>
      </c>
      <c r="R29">
        <v>11720.719199999998</v>
      </c>
      <c r="S29">
        <v>0</v>
      </c>
      <c r="T29">
        <v>21565.463919999995</v>
      </c>
      <c r="V29">
        <v>1499.4932160729513</v>
      </c>
      <c r="W29">
        <v>1785.1521568373059</v>
      </c>
      <c r="X29">
        <v>0</v>
      </c>
      <c r="Y29">
        <v>11041.273333828336</v>
      </c>
      <c r="Z29">
        <v>13145.162329154324</v>
      </c>
      <c r="AA29">
        <v>0</v>
      </c>
      <c r="AB29">
        <v>24186.435662982658</v>
      </c>
    </row>
    <row r="30" spans="1:28" x14ac:dyDescent="0.25">
      <c r="A30" s="5"/>
      <c r="B30" s="6" t="s">
        <v>28</v>
      </c>
      <c r="C30" s="7"/>
      <c r="D30" s="8"/>
      <c r="E30" s="8"/>
      <c r="F30" s="8"/>
      <c r="G30" s="8"/>
    </row>
    <row r="31" spans="1:28" x14ac:dyDescent="0.25">
      <c r="A31" s="5"/>
      <c r="B31" s="7" t="s">
        <v>29</v>
      </c>
      <c r="C31" s="7" t="s">
        <v>30</v>
      </c>
      <c r="D31" s="9">
        <v>0</v>
      </c>
      <c r="E31" s="8"/>
      <c r="F31" s="8"/>
      <c r="G31" s="8">
        <f>SUM(D31:F31)</f>
        <v>0</v>
      </c>
      <c r="I31">
        <v>0</v>
      </c>
      <c r="L31">
        <v>0</v>
      </c>
      <c r="Q31">
        <v>0</v>
      </c>
      <c r="T31">
        <v>0</v>
      </c>
      <c r="V31">
        <v>0</v>
      </c>
      <c r="Y31">
        <v>0</v>
      </c>
      <c r="AB31">
        <v>0</v>
      </c>
    </row>
    <row r="32" spans="1:28" x14ac:dyDescent="0.25">
      <c r="A32" s="5"/>
      <c r="B32" s="7" t="s">
        <v>29</v>
      </c>
      <c r="C32" s="7" t="s">
        <v>31</v>
      </c>
      <c r="D32" s="9">
        <v>0</v>
      </c>
      <c r="E32" s="8"/>
      <c r="F32" s="8"/>
      <c r="G32" s="8">
        <f t="shared" ref="G32:G34" si="6">SUM(D32:F32)</f>
        <v>0</v>
      </c>
      <c r="I32">
        <v>0</v>
      </c>
      <c r="L32">
        <v>0</v>
      </c>
      <c r="Q32">
        <v>0</v>
      </c>
      <c r="T32">
        <v>0</v>
      </c>
      <c r="V32">
        <v>0</v>
      </c>
      <c r="Y32">
        <v>0</v>
      </c>
      <c r="AB32">
        <v>0</v>
      </c>
    </row>
    <row r="33" spans="1:28" x14ac:dyDescent="0.25">
      <c r="A33" s="5"/>
      <c r="B33" s="7" t="s">
        <v>29</v>
      </c>
      <c r="C33" s="7" t="s">
        <v>32</v>
      </c>
      <c r="D33" s="9">
        <v>672.47</v>
      </c>
      <c r="E33" s="8"/>
      <c r="F33" s="8"/>
      <c r="G33" s="8">
        <f t="shared" si="6"/>
        <v>672.47</v>
      </c>
      <c r="I33">
        <v>2849.63</v>
      </c>
      <c r="L33">
        <v>2849.63</v>
      </c>
      <c r="Q33">
        <v>599.59</v>
      </c>
      <c r="T33">
        <v>599.59</v>
      </c>
      <c r="V33">
        <v>91.29</v>
      </c>
      <c r="Y33">
        <v>672.47</v>
      </c>
      <c r="AB33">
        <v>672.47</v>
      </c>
    </row>
    <row r="34" spans="1:28" s="17" customFormat="1" x14ac:dyDescent="0.25">
      <c r="A34" s="13"/>
      <c r="B34" s="6"/>
      <c r="C34" s="6" t="s">
        <v>33</v>
      </c>
      <c r="D34" s="10">
        <f>SUM(D31:D33)</f>
        <v>672.47</v>
      </c>
      <c r="E34" s="10">
        <f t="shared" ref="E34:F34" si="7">SUM(E31:E33)</f>
        <v>0</v>
      </c>
      <c r="F34" s="10">
        <f t="shared" si="7"/>
        <v>0</v>
      </c>
      <c r="G34" s="10">
        <f t="shared" si="6"/>
        <v>672.47</v>
      </c>
      <c r="I34" s="17">
        <v>2849.63</v>
      </c>
      <c r="J34" s="17">
        <v>0</v>
      </c>
      <c r="K34" s="17">
        <v>0</v>
      </c>
      <c r="L34" s="17">
        <v>2849.63</v>
      </c>
      <c r="Q34" s="17">
        <v>599.59</v>
      </c>
      <c r="R34" s="17">
        <v>0</v>
      </c>
      <c r="S34" s="17">
        <v>0</v>
      </c>
      <c r="T34" s="17">
        <v>599.59</v>
      </c>
      <c r="U34" s="30"/>
      <c r="V34" s="17">
        <v>91.29</v>
      </c>
      <c r="W34" s="17">
        <v>0</v>
      </c>
      <c r="X34" s="17">
        <v>0</v>
      </c>
      <c r="Y34" s="17">
        <v>672.47</v>
      </c>
      <c r="Z34" s="17">
        <v>0</v>
      </c>
      <c r="AA34" s="17">
        <v>0</v>
      </c>
      <c r="AB34" s="17">
        <v>672.47</v>
      </c>
    </row>
    <row r="35" spans="1:28" x14ac:dyDescent="0.25">
      <c r="A35" s="13"/>
      <c r="B35" s="6"/>
      <c r="C35" s="6" t="s">
        <v>34</v>
      </c>
      <c r="D35" s="10">
        <f>D34+D26</f>
        <v>11713.743333828335</v>
      </c>
      <c r="E35" s="10">
        <f t="shared" ref="E35:G35" si="8">E34+E26</f>
        <v>13145.162329154324</v>
      </c>
      <c r="F35" s="10">
        <f t="shared" si="8"/>
        <v>0</v>
      </c>
      <c r="G35" s="10">
        <f t="shared" si="8"/>
        <v>24858.905662982659</v>
      </c>
      <c r="I35">
        <v>12841.070997568717</v>
      </c>
      <c r="J35">
        <v>13393.238369209004</v>
      </c>
      <c r="K35">
        <v>0</v>
      </c>
      <c r="L35">
        <v>26234.309366777721</v>
      </c>
      <c r="Q35">
        <v>10444.334719999999</v>
      </c>
      <c r="R35">
        <v>11720.719199999998</v>
      </c>
      <c r="S35">
        <v>0</v>
      </c>
      <c r="T35">
        <v>22165.053919999998</v>
      </c>
      <c r="V35">
        <v>1590.7832160729513</v>
      </c>
      <c r="W35">
        <v>1785.1521568373059</v>
      </c>
      <c r="X35">
        <v>0</v>
      </c>
      <c r="Y35">
        <v>11713.743333828335</v>
      </c>
      <c r="Z35">
        <v>13145.162329154324</v>
      </c>
      <c r="AA35">
        <v>0</v>
      </c>
      <c r="AB35">
        <v>24858.905662982659</v>
      </c>
    </row>
    <row r="36" spans="1:28" x14ac:dyDescent="0.25">
      <c r="A36" s="5"/>
      <c r="B36" s="6" t="s">
        <v>35</v>
      </c>
      <c r="C36" s="7"/>
      <c r="D36" s="8"/>
      <c r="E36" s="8"/>
      <c r="F36" s="8"/>
      <c r="G36" s="8"/>
    </row>
    <row r="37" spans="1:28" x14ac:dyDescent="0.25">
      <c r="A37" s="5"/>
      <c r="B37" s="14" t="s">
        <v>36</v>
      </c>
      <c r="C37" s="7" t="s">
        <v>37</v>
      </c>
      <c r="D37" s="9">
        <v>0</v>
      </c>
      <c r="E37" s="8"/>
      <c r="F37" s="8"/>
      <c r="G37" s="8">
        <f>SUM(D37:F37)</f>
        <v>0</v>
      </c>
      <c r="I37">
        <v>0</v>
      </c>
      <c r="L37">
        <v>0</v>
      </c>
      <c r="Q37">
        <v>0</v>
      </c>
      <c r="T37">
        <v>0</v>
      </c>
      <c r="V37">
        <v>0</v>
      </c>
      <c r="Y37">
        <v>0</v>
      </c>
      <c r="AB37">
        <v>0</v>
      </c>
    </row>
    <row r="38" spans="1:28" x14ac:dyDescent="0.25">
      <c r="A38" s="5"/>
      <c r="B38" s="14" t="s">
        <v>36</v>
      </c>
      <c r="C38" s="7" t="s">
        <v>38</v>
      </c>
      <c r="D38" s="9">
        <v>0</v>
      </c>
      <c r="E38" s="8"/>
      <c r="F38" s="8"/>
      <c r="G38" s="8">
        <f>SUM(D38:F38)</f>
        <v>0</v>
      </c>
      <c r="I38">
        <v>0</v>
      </c>
      <c r="L38">
        <v>0</v>
      </c>
      <c r="Q38">
        <v>0</v>
      </c>
      <c r="T38">
        <v>0</v>
      </c>
      <c r="V38">
        <v>0</v>
      </c>
      <c r="Y38">
        <v>0</v>
      </c>
      <c r="AB38">
        <v>0</v>
      </c>
    </row>
    <row r="39" spans="1:28" x14ac:dyDescent="0.25">
      <c r="A39" s="5"/>
      <c r="B39" s="14" t="s">
        <v>36</v>
      </c>
      <c r="C39" s="7" t="s">
        <v>39</v>
      </c>
      <c r="D39" s="9">
        <v>1311.2</v>
      </c>
      <c r="E39" s="8"/>
      <c r="F39" s="8"/>
      <c r="G39" s="8">
        <f>SUM(D39:F39)</f>
        <v>1311.2</v>
      </c>
      <c r="I39">
        <v>1234.83</v>
      </c>
      <c r="L39">
        <v>1234.83</v>
      </c>
      <c r="Q39">
        <v>1169.24</v>
      </c>
      <c r="T39">
        <v>1169.24</v>
      </c>
      <c r="V39">
        <v>178.04</v>
      </c>
      <c r="Y39">
        <v>1311.2</v>
      </c>
      <c r="AB39">
        <v>1311.2</v>
      </c>
    </row>
    <row r="40" spans="1:28" x14ac:dyDescent="0.25">
      <c r="A40" s="13"/>
      <c r="B40" s="6"/>
      <c r="C40" s="6" t="s">
        <v>40</v>
      </c>
      <c r="D40" s="10">
        <f>SUM(D37:D39)</f>
        <v>1311.2</v>
      </c>
      <c r="E40" s="10">
        <f>SUM(E37:E39)</f>
        <v>0</v>
      </c>
      <c r="F40" s="10">
        <f>SUM(F37:F39)</f>
        <v>0</v>
      </c>
      <c r="G40" s="10">
        <f t="shared" ref="G40" si="9">SUM(D40:F40)</f>
        <v>1311.2</v>
      </c>
      <c r="I40">
        <v>1234.83</v>
      </c>
      <c r="J40">
        <v>0</v>
      </c>
      <c r="K40">
        <v>0</v>
      </c>
      <c r="L40">
        <v>1234.83</v>
      </c>
      <c r="Q40">
        <v>1169.24</v>
      </c>
      <c r="R40">
        <v>0</v>
      </c>
      <c r="S40">
        <v>0</v>
      </c>
      <c r="T40">
        <v>1169.24</v>
      </c>
      <c r="V40">
        <v>178.04</v>
      </c>
      <c r="W40">
        <v>0</v>
      </c>
      <c r="X40">
        <v>0</v>
      </c>
      <c r="Y40">
        <v>1311.2</v>
      </c>
      <c r="Z40">
        <v>0</v>
      </c>
      <c r="AA40">
        <v>0</v>
      </c>
      <c r="AB40">
        <v>1311.2</v>
      </c>
    </row>
    <row r="41" spans="1:28" x14ac:dyDescent="0.25">
      <c r="A41" s="13"/>
      <c r="B41" s="6"/>
      <c r="C41" s="6" t="s">
        <v>41</v>
      </c>
      <c r="D41" s="10">
        <f>D40+D35</f>
        <v>13024.943333828336</v>
      </c>
      <c r="E41" s="10">
        <f t="shared" ref="E41:G41" si="10">E40+E35</f>
        <v>13145.162329154324</v>
      </c>
      <c r="F41" s="10">
        <f t="shared" si="10"/>
        <v>0</v>
      </c>
      <c r="G41" s="10">
        <f t="shared" si="10"/>
        <v>26170.10566298266</v>
      </c>
      <c r="I41">
        <v>14075.900997568717</v>
      </c>
      <c r="J41">
        <v>13393.238369209004</v>
      </c>
      <c r="K41">
        <v>0</v>
      </c>
      <c r="L41">
        <v>27469.139366777723</v>
      </c>
      <c r="Q41">
        <v>11613.574719999999</v>
      </c>
      <c r="R41">
        <v>11720.719199999998</v>
      </c>
      <c r="S41">
        <v>0</v>
      </c>
      <c r="T41">
        <v>23334.293919999996</v>
      </c>
      <c r="V41">
        <v>1768.8232160729513</v>
      </c>
      <c r="W41">
        <v>1785.1521568373059</v>
      </c>
      <c r="X41">
        <v>0</v>
      </c>
      <c r="Y41">
        <v>13024.943333828336</v>
      </c>
      <c r="Z41">
        <v>13145.162329154324</v>
      </c>
      <c r="AA41">
        <v>0</v>
      </c>
      <c r="AB41">
        <v>26170.10566298266</v>
      </c>
    </row>
    <row r="42" spans="1:28" x14ac:dyDescent="0.25">
      <c r="A42" s="13"/>
      <c r="B42" s="6" t="s">
        <v>42</v>
      </c>
      <c r="C42" s="6"/>
      <c r="D42" s="10"/>
      <c r="E42" s="10"/>
      <c r="F42" s="10"/>
      <c r="G42" s="10"/>
    </row>
    <row r="43" spans="1:28" x14ac:dyDescent="0.25">
      <c r="A43" s="5"/>
      <c r="B43" s="7"/>
      <c r="C43" s="7" t="s">
        <v>43</v>
      </c>
      <c r="D43" s="8">
        <v>0</v>
      </c>
      <c r="E43" s="8"/>
      <c r="F43" s="8"/>
      <c r="G43" s="8">
        <f>SUM(D43:F43)</f>
        <v>0</v>
      </c>
      <c r="I43">
        <v>0</v>
      </c>
      <c r="L43">
        <v>0</v>
      </c>
      <c r="Q43">
        <v>0</v>
      </c>
      <c r="T43">
        <v>0</v>
      </c>
      <c r="V43">
        <v>0</v>
      </c>
      <c r="Y43">
        <v>0</v>
      </c>
      <c r="AB43">
        <v>0</v>
      </c>
    </row>
    <row r="44" spans="1:28" x14ac:dyDescent="0.25">
      <c r="A44" s="5"/>
      <c r="B44" s="7"/>
      <c r="C44" s="7" t="s">
        <v>44</v>
      </c>
      <c r="D44" s="8">
        <v>0</v>
      </c>
      <c r="E44" s="8"/>
      <c r="F44" s="8"/>
      <c r="G44" s="8">
        <f t="shared" ref="G44:G52" si="11">SUM(D44:F44)</f>
        <v>0</v>
      </c>
      <c r="I44">
        <v>0</v>
      </c>
      <c r="L44">
        <v>0</v>
      </c>
      <c r="Q44">
        <v>0</v>
      </c>
      <c r="T44">
        <v>0</v>
      </c>
      <c r="V44">
        <v>0</v>
      </c>
      <c r="Y44">
        <v>0</v>
      </c>
      <c r="AB44">
        <v>0</v>
      </c>
    </row>
    <row r="45" spans="1:28" x14ac:dyDescent="0.25">
      <c r="A45" s="5"/>
      <c r="B45" s="7"/>
      <c r="C45" s="7" t="s">
        <v>45</v>
      </c>
      <c r="D45" s="8">
        <v>622.6</v>
      </c>
      <c r="E45" s="8"/>
      <c r="F45" s="8"/>
      <c r="G45" s="8">
        <f t="shared" si="11"/>
        <v>622.6</v>
      </c>
      <c r="I45">
        <v>671.98</v>
      </c>
      <c r="L45">
        <v>671.98</v>
      </c>
      <c r="Q45">
        <v>555.14</v>
      </c>
      <c r="T45">
        <v>555.14</v>
      </c>
      <c r="V45">
        <v>84.55</v>
      </c>
      <c r="Y45">
        <v>622.6</v>
      </c>
      <c r="AB45">
        <v>622.6</v>
      </c>
    </row>
    <row r="46" spans="1:28" x14ac:dyDescent="0.25">
      <c r="A46" s="5"/>
      <c r="B46" s="7" t="s">
        <v>29</v>
      </c>
      <c r="C46" s="7" t="s">
        <v>46</v>
      </c>
      <c r="D46" s="8"/>
      <c r="E46" s="8"/>
      <c r="F46" s="8">
        <v>0</v>
      </c>
      <c r="G46" s="8">
        <f t="shared" si="11"/>
        <v>0</v>
      </c>
      <c r="K46">
        <v>0</v>
      </c>
      <c r="L46">
        <v>0</v>
      </c>
      <c r="S46">
        <v>0</v>
      </c>
      <c r="T46">
        <v>0</v>
      </c>
      <c r="X46">
        <v>0</v>
      </c>
      <c r="AA46">
        <v>0</v>
      </c>
      <c r="AB46">
        <v>0</v>
      </c>
    </row>
    <row r="47" spans="1:28" x14ac:dyDescent="0.25">
      <c r="A47" s="5"/>
      <c r="B47" s="7" t="s">
        <v>29</v>
      </c>
      <c r="C47" s="7" t="s">
        <v>47</v>
      </c>
      <c r="D47" s="8"/>
      <c r="E47" s="8"/>
      <c r="F47" s="8">
        <v>0</v>
      </c>
      <c r="G47" s="8">
        <f t="shared" si="11"/>
        <v>0</v>
      </c>
      <c r="K47">
        <v>0</v>
      </c>
      <c r="L47">
        <v>0</v>
      </c>
      <c r="S47">
        <v>0</v>
      </c>
      <c r="T47">
        <v>0</v>
      </c>
      <c r="X47">
        <v>0</v>
      </c>
      <c r="AA47">
        <v>0</v>
      </c>
      <c r="AB47">
        <v>0</v>
      </c>
    </row>
    <row r="48" spans="1:28" x14ac:dyDescent="0.25">
      <c r="A48" s="5"/>
      <c r="B48" s="14" t="s">
        <v>29</v>
      </c>
      <c r="C48" s="7" t="s">
        <v>48</v>
      </c>
      <c r="D48" s="8"/>
      <c r="E48" s="8"/>
      <c r="F48" s="8">
        <v>3639.844104826795</v>
      </c>
      <c r="G48" s="8">
        <f t="shared" si="11"/>
        <v>3639.844104826795</v>
      </c>
      <c r="K48">
        <v>3708.7159580572479</v>
      </c>
      <c r="L48">
        <v>3708.7159580572479</v>
      </c>
      <c r="S48">
        <v>3245.4091199999993</v>
      </c>
      <c r="T48">
        <v>3245.4091199999993</v>
      </c>
      <c r="X48">
        <v>494.25581773362501</v>
      </c>
      <c r="AA48">
        <v>3639.844104826795</v>
      </c>
      <c r="AB48">
        <v>3639.844104826795</v>
      </c>
    </row>
    <row r="49" spans="1:28" x14ac:dyDescent="0.25">
      <c r="A49" s="5"/>
      <c r="B49" s="7" t="s">
        <v>29</v>
      </c>
      <c r="C49" s="7" t="s">
        <v>49</v>
      </c>
      <c r="D49" s="8"/>
      <c r="E49" s="8"/>
      <c r="F49" s="8">
        <v>0</v>
      </c>
      <c r="G49" s="8">
        <f t="shared" si="11"/>
        <v>0</v>
      </c>
      <c r="K49">
        <v>0</v>
      </c>
      <c r="L49">
        <v>0</v>
      </c>
      <c r="S49">
        <v>0</v>
      </c>
      <c r="T49">
        <v>0</v>
      </c>
      <c r="X49">
        <v>0</v>
      </c>
      <c r="AA49">
        <v>0</v>
      </c>
      <c r="AB49">
        <v>0</v>
      </c>
    </row>
    <row r="50" spans="1:28" x14ac:dyDescent="0.25">
      <c r="A50" s="5"/>
      <c r="B50" s="7" t="s">
        <v>29</v>
      </c>
      <c r="C50" s="7" t="s">
        <v>50</v>
      </c>
      <c r="D50" s="8"/>
      <c r="E50" s="8"/>
      <c r="F50" s="8">
        <v>0</v>
      </c>
      <c r="G50" s="8">
        <f t="shared" si="11"/>
        <v>0</v>
      </c>
      <c r="K50">
        <v>0</v>
      </c>
      <c r="L50">
        <v>0</v>
      </c>
      <c r="S50">
        <v>0</v>
      </c>
      <c r="T50">
        <v>0</v>
      </c>
      <c r="X50">
        <v>0</v>
      </c>
      <c r="AA50">
        <v>0</v>
      </c>
      <c r="AB50">
        <v>0</v>
      </c>
    </row>
    <row r="51" spans="1:28" x14ac:dyDescent="0.25">
      <c r="A51" s="5"/>
      <c r="B51" s="7" t="s">
        <v>29</v>
      </c>
      <c r="C51" s="7" t="s">
        <v>51</v>
      </c>
      <c r="D51" s="8"/>
      <c r="E51" s="8"/>
      <c r="F51" s="8">
        <v>982.8762707052299</v>
      </c>
      <c r="G51" s="8">
        <f t="shared" si="11"/>
        <v>982.8762707052299</v>
      </c>
      <c r="K51">
        <v>389.29281586295792</v>
      </c>
      <c r="L51">
        <v>389.29281586295792</v>
      </c>
      <c r="S51">
        <v>876.33327999999995</v>
      </c>
      <c r="T51">
        <v>876.33327999999995</v>
      </c>
      <c r="X51">
        <v>133.37221614708827</v>
      </c>
      <c r="AA51">
        <v>982.8762707052299</v>
      </c>
      <c r="AB51">
        <v>982.8762707052299</v>
      </c>
    </row>
    <row r="52" spans="1:28" x14ac:dyDescent="0.25">
      <c r="A52" s="13"/>
      <c r="B52" s="6"/>
      <c r="C52" s="6" t="s">
        <v>52</v>
      </c>
      <c r="D52" s="10">
        <f>SUM(D43:D51)</f>
        <v>622.6</v>
      </c>
      <c r="E52" s="10">
        <f t="shared" ref="E52:F52" si="12">SUM(E43:E51)</f>
        <v>0</v>
      </c>
      <c r="F52" s="10">
        <f t="shared" si="12"/>
        <v>4622.7203755320252</v>
      </c>
      <c r="G52" s="10">
        <f t="shared" si="11"/>
        <v>5245.3203755320255</v>
      </c>
      <c r="I52">
        <v>671.98</v>
      </c>
      <c r="J52">
        <v>0</v>
      </c>
      <c r="K52">
        <v>4098.0087739202063</v>
      </c>
      <c r="L52">
        <v>4769.9887739202059</v>
      </c>
      <c r="Q52">
        <v>555.14</v>
      </c>
      <c r="R52">
        <v>0</v>
      </c>
      <c r="S52">
        <v>4121.7423999999992</v>
      </c>
      <c r="T52">
        <v>4676.8823999999995</v>
      </c>
      <c r="V52">
        <v>84.55</v>
      </c>
      <c r="W52">
        <v>0</v>
      </c>
      <c r="X52">
        <v>627.62803388071325</v>
      </c>
      <c r="Y52">
        <v>622.6</v>
      </c>
      <c r="Z52">
        <v>0</v>
      </c>
      <c r="AA52">
        <v>4622.7203755320252</v>
      </c>
      <c r="AB52">
        <v>5245.3203755320255</v>
      </c>
    </row>
    <row r="53" spans="1:28" x14ac:dyDescent="0.25">
      <c r="A53" s="13"/>
      <c r="B53" s="6"/>
      <c r="C53" s="6" t="s">
        <v>53</v>
      </c>
      <c r="D53" s="10">
        <f>D41+D52</f>
        <v>13647.543333828336</v>
      </c>
      <c r="E53" s="10">
        <f t="shared" ref="E53:G53" si="13">E41+E52</f>
        <v>13145.162329154324</v>
      </c>
      <c r="F53" s="10">
        <f t="shared" si="13"/>
        <v>4622.7203755320252</v>
      </c>
      <c r="G53" s="10">
        <f t="shared" si="13"/>
        <v>31415.426038514684</v>
      </c>
      <c r="I53">
        <v>14747.880997568716</v>
      </c>
      <c r="J53">
        <v>13393.238369209004</v>
      </c>
      <c r="K53">
        <v>4098.0087739202063</v>
      </c>
      <c r="L53">
        <v>32239.128140697925</v>
      </c>
      <c r="Q53">
        <v>12168.714719999998</v>
      </c>
      <c r="R53">
        <v>11720.719199999998</v>
      </c>
      <c r="S53">
        <v>4121.7423999999992</v>
      </c>
      <c r="T53">
        <v>28011.176319999995</v>
      </c>
      <c r="V53">
        <v>1853.3732160729512</v>
      </c>
      <c r="W53">
        <v>1785.1521568373059</v>
      </c>
      <c r="X53">
        <v>627.62803388071325</v>
      </c>
      <c r="Y53">
        <v>13647.543333828336</v>
      </c>
      <c r="Z53">
        <v>13145.162329154324</v>
      </c>
      <c r="AA53">
        <v>4622.7203755320252</v>
      </c>
      <c r="AB53">
        <v>31415.426038514688</v>
      </c>
    </row>
    <row r="54" spans="1:28" x14ac:dyDescent="0.25">
      <c r="A54" s="13"/>
      <c r="B54" s="6" t="s">
        <v>54</v>
      </c>
      <c r="C54" s="6"/>
      <c r="D54" s="10"/>
      <c r="E54" s="10"/>
      <c r="F54" s="10"/>
      <c r="G54" s="10"/>
    </row>
    <row r="55" spans="1:28" x14ac:dyDescent="0.25">
      <c r="A55" s="5"/>
      <c r="B55" s="14"/>
      <c r="C55" s="7" t="s">
        <v>25</v>
      </c>
      <c r="D55" s="8"/>
      <c r="E55" s="8"/>
      <c r="F55" s="9">
        <v>0</v>
      </c>
      <c r="G55" s="8">
        <f>SUM(D55:F55)</f>
        <v>0</v>
      </c>
      <c r="K55">
        <v>0</v>
      </c>
      <c r="L55">
        <v>0</v>
      </c>
      <c r="S55">
        <v>0</v>
      </c>
      <c r="T55">
        <v>0</v>
      </c>
      <c r="X55">
        <v>0</v>
      </c>
      <c r="AA55">
        <v>0</v>
      </c>
      <c r="AB55">
        <v>0</v>
      </c>
    </row>
    <row r="56" spans="1:28" x14ac:dyDescent="0.25">
      <c r="A56" s="5"/>
      <c r="B56" s="14"/>
      <c r="C56" s="7" t="s">
        <v>26</v>
      </c>
      <c r="D56" s="8"/>
      <c r="E56" s="8"/>
      <c r="F56" s="9">
        <v>0</v>
      </c>
      <c r="G56" s="8">
        <f t="shared" ref="G56:G58" si="14">SUM(D56:F56)</f>
        <v>0</v>
      </c>
      <c r="K56">
        <v>0</v>
      </c>
      <c r="L56">
        <v>0</v>
      </c>
      <c r="S56">
        <v>0</v>
      </c>
      <c r="T56">
        <v>0</v>
      </c>
      <c r="X56">
        <v>0</v>
      </c>
      <c r="AA56">
        <v>0</v>
      </c>
      <c r="AB56">
        <v>0</v>
      </c>
    </row>
    <row r="57" spans="1:28" x14ac:dyDescent="0.25">
      <c r="A57" s="5"/>
      <c r="B57" s="14"/>
      <c r="C57" s="7" t="s">
        <v>27</v>
      </c>
      <c r="D57" s="8"/>
      <c r="E57" s="8"/>
      <c r="F57" s="9">
        <v>-995.76</v>
      </c>
      <c r="G57" s="8">
        <f t="shared" si="14"/>
        <v>-995.76</v>
      </c>
      <c r="K57">
        <v>1147</v>
      </c>
      <c r="L57">
        <v>1147</v>
      </c>
      <c r="S57">
        <v>887.9</v>
      </c>
      <c r="T57">
        <v>887.9</v>
      </c>
      <c r="X57">
        <v>135.33000000000001</v>
      </c>
      <c r="AA57">
        <v>995.76</v>
      </c>
      <c r="AB57">
        <v>995.76</v>
      </c>
    </row>
    <row r="58" spans="1:28" x14ac:dyDescent="0.25">
      <c r="A58" s="13"/>
      <c r="B58" s="6"/>
      <c r="C58" s="6" t="s">
        <v>55</v>
      </c>
      <c r="D58" s="10"/>
      <c r="E58" s="10"/>
      <c r="F58" s="10">
        <f>SUM(F55:F57)</f>
        <v>-995.76</v>
      </c>
      <c r="G58" s="10">
        <f t="shared" si="14"/>
        <v>-995.76</v>
      </c>
      <c r="K58">
        <v>1147</v>
      </c>
      <c r="L58">
        <v>1147</v>
      </c>
      <c r="S58">
        <v>887.9</v>
      </c>
      <c r="T58">
        <v>887.9</v>
      </c>
      <c r="X58">
        <v>135.33000000000001</v>
      </c>
      <c r="AA58">
        <v>995.76</v>
      </c>
      <c r="AB58">
        <v>995.76</v>
      </c>
    </row>
    <row r="59" spans="1:28" x14ac:dyDescent="0.25">
      <c r="A59" s="13"/>
      <c r="B59" s="6"/>
      <c r="C59" s="6" t="s">
        <v>56</v>
      </c>
      <c r="D59" s="10">
        <f>D53+D58</f>
        <v>13647.543333828336</v>
      </c>
      <c r="E59" s="10">
        <f t="shared" ref="E59:G59" si="15">E53+E58</f>
        <v>13145.162329154324</v>
      </c>
      <c r="F59" s="10">
        <f t="shared" si="15"/>
        <v>3626.960375532025</v>
      </c>
      <c r="G59" s="10">
        <f t="shared" si="15"/>
        <v>30419.666038514686</v>
      </c>
      <c r="I59">
        <v>14747.880997568716</v>
      </c>
      <c r="J59">
        <v>13393.238369209004</v>
      </c>
      <c r="K59">
        <v>5245.0087739202063</v>
      </c>
      <c r="L59">
        <v>33386.128140697925</v>
      </c>
      <c r="Q59">
        <v>12168.714719999998</v>
      </c>
      <c r="R59">
        <v>11720.719199999998</v>
      </c>
      <c r="S59">
        <v>5009.6423999999988</v>
      </c>
      <c r="T59">
        <v>28899.076319999993</v>
      </c>
      <c r="V59">
        <v>1853.3732160729512</v>
      </c>
      <c r="W59">
        <v>1785.1521568373059</v>
      </c>
      <c r="X59">
        <v>762.95803388071329</v>
      </c>
      <c r="Y59">
        <v>13647.543333828336</v>
      </c>
      <c r="Z59">
        <v>13145.162329154324</v>
      </c>
      <c r="AA59">
        <v>5618.4803755320254</v>
      </c>
      <c r="AB59">
        <v>32411.186038514687</v>
      </c>
    </row>
    <row r="60" spans="1:28" x14ac:dyDescent="0.25">
      <c r="A60" s="13"/>
      <c r="B60" s="6" t="s">
        <v>57</v>
      </c>
      <c r="C60" s="6"/>
      <c r="D60" s="10"/>
      <c r="E60" s="10"/>
      <c r="F60" s="10"/>
      <c r="G60" s="10"/>
    </row>
    <row r="61" spans="1:28" x14ac:dyDescent="0.25">
      <c r="A61" s="13"/>
      <c r="B61" s="6" t="s">
        <v>29</v>
      </c>
      <c r="C61" s="6"/>
      <c r="D61" s="10"/>
      <c r="E61" s="10"/>
      <c r="F61" s="10"/>
      <c r="G61" s="10">
        <v>0</v>
      </c>
      <c r="L61">
        <v>0</v>
      </c>
      <c r="T61">
        <v>0</v>
      </c>
      <c r="AB61">
        <v>0</v>
      </c>
    </row>
    <row r="62" spans="1:28" x14ac:dyDescent="0.25">
      <c r="A62" s="13"/>
      <c r="B62" s="6"/>
      <c r="C62" s="6" t="s">
        <v>58</v>
      </c>
      <c r="D62" s="10"/>
      <c r="E62" s="10"/>
      <c r="F62" s="10">
        <v>0</v>
      </c>
      <c r="G62" s="10">
        <v>0</v>
      </c>
      <c r="K62">
        <v>0</v>
      </c>
      <c r="L62">
        <v>0</v>
      </c>
      <c r="S62">
        <v>0</v>
      </c>
      <c r="T62">
        <v>0</v>
      </c>
      <c r="X62">
        <v>0</v>
      </c>
      <c r="AA62">
        <v>0</v>
      </c>
      <c r="AB62">
        <v>0</v>
      </c>
    </row>
    <row r="63" spans="1:28" x14ac:dyDescent="0.25">
      <c r="A63" s="13"/>
      <c r="B63" s="6" t="s">
        <v>59</v>
      </c>
      <c r="C63" s="6"/>
      <c r="D63" s="10"/>
      <c r="E63" s="10"/>
      <c r="F63" s="10"/>
      <c r="G63" s="10"/>
    </row>
    <row r="64" spans="1:28" x14ac:dyDescent="0.25">
      <c r="A64" s="5"/>
      <c r="B64" s="7"/>
      <c r="C64" s="7" t="s">
        <v>60</v>
      </c>
      <c r="D64" s="8"/>
      <c r="E64" s="8"/>
      <c r="F64" s="8">
        <v>0</v>
      </c>
      <c r="G64" s="8">
        <f>SUM(D64:F64)</f>
        <v>0</v>
      </c>
      <c r="K64">
        <v>0</v>
      </c>
      <c r="L64">
        <v>0</v>
      </c>
      <c r="S64">
        <v>0</v>
      </c>
      <c r="T64">
        <v>0</v>
      </c>
      <c r="X64">
        <v>0</v>
      </c>
      <c r="AA64">
        <v>0</v>
      </c>
      <c r="AB64">
        <v>0</v>
      </c>
    </row>
    <row r="65" spans="1:28" x14ac:dyDescent="0.25">
      <c r="A65" s="5"/>
      <c r="B65" s="14"/>
      <c r="C65" s="14" t="s">
        <v>61</v>
      </c>
      <c r="D65" s="8"/>
      <c r="E65" s="8"/>
      <c r="F65" s="8">
        <v>0</v>
      </c>
      <c r="G65" s="8">
        <f t="shared" ref="G65:G67" si="16">SUM(D65:F65)</f>
        <v>0</v>
      </c>
      <c r="K65">
        <v>0</v>
      </c>
      <c r="L65">
        <v>0</v>
      </c>
      <c r="S65">
        <v>0</v>
      </c>
      <c r="T65">
        <v>0</v>
      </c>
      <c r="X65">
        <v>0</v>
      </c>
      <c r="AA65">
        <v>0</v>
      </c>
      <c r="AB65">
        <v>0</v>
      </c>
    </row>
    <row r="66" spans="1:28" x14ac:dyDescent="0.25">
      <c r="A66" s="5"/>
      <c r="B66" s="7"/>
      <c r="C66" s="7" t="s">
        <v>62</v>
      </c>
      <c r="D66" s="8"/>
      <c r="E66" s="8"/>
      <c r="F66" s="8">
        <v>883.4742165047835</v>
      </c>
      <c r="G66" s="8">
        <f t="shared" si="16"/>
        <v>883.4742165047835</v>
      </c>
      <c r="K66">
        <v>675.05536651059958</v>
      </c>
      <c r="L66">
        <v>675.05536651059958</v>
      </c>
      <c r="S66">
        <v>787.70183999999995</v>
      </c>
      <c r="T66">
        <v>787.70183999999995</v>
      </c>
      <c r="X66">
        <v>119.96987656151538</v>
      </c>
      <c r="AA66">
        <v>883.4742165047835</v>
      </c>
      <c r="AB66">
        <v>883.4742165047835</v>
      </c>
    </row>
    <row r="67" spans="1:28" s="17" customFormat="1" x14ac:dyDescent="0.25">
      <c r="A67" s="13"/>
      <c r="B67" s="6"/>
      <c r="C67" s="6" t="s">
        <v>63</v>
      </c>
      <c r="D67" s="10"/>
      <c r="E67" s="10"/>
      <c r="F67" s="10">
        <f>SUM(F64:F66)</f>
        <v>883.4742165047835</v>
      </c>
      <c r="G67" s="10">
        <f t="shared" si="16"/>
        <v>883.4742165047835</v>
      </c>
      <c r="K67" s="17">
        <v>675.05536651059958</v>
      </c>
      <c r="L67" s="17">
        <v>675.05536651059958</v>
      </c>
      <c r="S67" s="17">
        <v>787.70183999999995</v>
      </c>
      <c r="T67" s="17">
        <v>787.70183999999995</v>
      </c>
      <c r="U67" s="30"/>
      <c r="X67" s="17">
        <v>119.96987656151538</v>
      </c>
      <c r="AA67" s="17">
        <v>883.4742165047835</v>
      </c>
      <c r="AB67" s="17">
        <v>883.4742165047835</v>
      </c>
    </row>
    <row r="68" spans="1:28" x14ac:dyDescent="0.25">
      <c r="A68" s="13"/>
      <c r="B68" s="6"/>
      <c r="C68" s="6" t="s">
        <v>64</v>
      </c>
      <c r="D68" s="10">
        <f>D59+D67</f>
        <v>13647.543333828336</v>
      </c>
      <c r="E68" s="10">
        <f t="shared" ref="E68:G68" si="17">E59+E67</f>
        <v>13145.162329154324</v>
      </c>
      <c r="F68" s="10">
        <f t="shared" si="17"/>
        <v>4510.4345920368087</v>
      </c>
      <c r="G68" s="10">
        <f t="shared" si="17"/>
        <v>31303.140255019469</v>
      </c>
      <c r="I68">
        <v>14747.880997568716</v>
      </c>
      <c r="J68">
        <v>13393.238369209004</v>
      </c>
      <c r="K68">
        <v>5920.0641404308062</v>
      </c>
      <c r="L68">
        <v>34061.183507208523</v>
      </c>
      <c r="Q68">
        <v>12168.714719999998</v>
      </c>
      <c r="R68">
        <v>11720.719199999998</v>
      </c>
      <c r="S68">
        <v>5797.3442399999985</v>
      </c>
      <c r="T68">
        <v>29686.778159999994</v>
      </c>
      <c r="V68">
        <v>1853.3732160729512</v>
      </c>
      <c r="W68">
        <v>1785.1521568373059</v>
      </c>
      <c r="X68">
        <v>882.92791044222872</v>
      </c>
      <c r="Y68">
        <v>13647.543333828336</v>
      </c>
      <c r="Z68">
        <v>13145.162329154324</v>
      </c>
      <c r="AA68">
        <v>6501.9545920368091</v>
      </c>
      <c r="AB68">
        <v>33294.660255019473</v>
      </c>
    </row>
    <row r="69" spans="1:28" x14ac:dyDescent="0.25">
      <c r="A69" s="5"/>
      <c r="B69" s="6"/>
      <c r="C69" s="7" t="s">
        <v>25</v>
      </c>
      <c r="D69" s="8">
        <f>D27+D31+D37+D43+D46+D49+D55+D64</f>
        <v>0</v>
      </c>
      <c r="E69" s="8">
        <f t="shared" ref="E69:F69" si="18">E27+E31+E37+E43+E46+E49+E55+E64</f>
        <v>0</v>
      </c>
      <c r="F69" s="8">
        <f t="shared" si="18"/>
        <v>0</v>
      </c>
      <c r="G69" s="8">
        <f>SUM(D69:F69)</f>
        <v>0</v>
      </c>
      <c r="I69">
        <v>0</v>
      </c>
      <c r="J69">
        <v>0</v>
      </c>
      <c r="K69">
        <v>0</v>
      </c>
      <c r="L69">
        <v>0</v>
      </c>
      <c r="Q69">
        <v>0</v>
      </c>
      <c r="R69">
        <v>0</v>
      </c>
      <c r="S69">
        <v>0</v>
      </c>
      <c r="T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</row>
    <row r="70" spans="1:28" x14ac:dyDescent="0.25">
      <c r="A70" s="5"/>
      <c r="B70" s="6"/>
      <c r="C70" s="7" t="s">
        <v>26</v>
      </c>
      <c r="D70" s="8">
        <f t="shared" ref="D70:F71" si="19">D28+D32+D38+D44+D47+D50+D56+D65</f>
        <v>0</v>
      </c>
      <c r="E70" s="8">
        <f t="shared" si="19"/>
        <v>0</v>
      </c>
      <c r="F70" s="8">
        <f t="shared" si="19"/>
        <v>0</v>
      </c>
      <c r="G70" s="8">
        <f t="shared" ref="G70:G71" si="20">SUM(D70:F70)</f>
        <v>0</v>
      </c>
      <c r="I70">
        <v>0</v>
      </c>
      <c r="J70">
        <v>0</v>
      </c>
      <c r="K70">
        <v>0</v>
      </c>
      <c r="L70">
        <v>0</v>
      </c>
      <c r="Q70">
        <v>0</v>
      </c>
      <c r="R70">
        <v>0</v>
      </c>
      <c r="S70">
        <v>0</v>
      </c>
      <c r="T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</row>
    <row r="71" spans="1:28" x14ac:dyDescent="0.25">
      <c r="A71" s="5"/>
      <c r="B71" s="6"/>
      <c r="C71" s="7" t="s">
        <v>27</v>
      </c>
      <c r="D71" s="8">
        <f t="shared" si="19"/>
        <v>13647.543333828336</v>
      </c>
      <c r="E71" s="8">
        <f t="shared" si="19"/>
        <v>13145.162329154324</v>
      </c>
      <c r="F71" s="8">
        <f t="shared" si="19"/>
        <v>4510.4345920368087</v>
      </c>
      <c r="G71" s="8">
        <f t="shared" si="20"/>
        <v>31303.140255019469</v>
      </c>
      <c r="I71">
        <v>14747.880997568716</v>
      </c>
      <c r="J71">
        <v>13393.238369209004</v>
      </c>
      <c r="K71">
        <v>5920.0641404308062</v>
      </c>
      <c r="L71">
        <v>34061.183507208523</v>
      </c>
      <c r="Q71">
        <v>12168.714719999998</v>
      </c>
      <c r="R71">
        <v>11720.719199999998</v>
      </c>
      <c r="S71">
        <v>5797.3442399999985</v>
      </c>
      <c r="T71">
        <v>29686.778159999994</v>
      </c>
      <c r="V71">
        <v>1853.3732160729512</v>
      </c>
      <c r="W71">
        <v>1785.1521568373059</v>
      </c>
      <c r="X71">
        <v>882.92791044222872</v>
      </c>
      <c r="Y71">
        <v>13647.543333828336</v>
      </c>
      <c r="Z71">
        <v>13145.162329154324</v>
      </c>
      <c r="AA71">
        <v>6501.9545920368091</v>
      </c>
      <c r="AB71">
        <v>33294.660255019473</v>
      </c>
    </row>
    <row r="72" spans="1:28" x14ac:dyDescent="0.25">
      <c r="A72" s="13"/>
      <c r="B72" s="6" t="s">
        <v>65</v>
      </c>
      <c r="C72" s="6"/>
      <c r="D72" s="10"/>
      <c r="E72" s="10"/>
      <c r="F72" s="10"/>
      <c r="G72" s="10"/>
    </row>
    <row r="73" spans="1:28" ht="63.75" x14ac:dyDescent="0.25">
      <c r="A73" s="5"/>
      <c r="B73" s="14" t="s">
        <v>66</v>
      </c>
      <c r="C73" s="15" t="s">
        <v>72</v>
      </c>
      <c r="D73" s="9">
        <v>221.92</v>
      </c>
      <c r="E73" s="9">
        <v>213.75</v>
      </c>
      <c r="F73" s="9">
        <v>105.73</v>
      </c>
      <c r="G73" s="8">
        <f>SUM(D73:F73)</f>
        <v>541.4</v>
      </c>
      <c r="I73">
        <v>221.63</v>
      </c>
      <c r="J73">
        <v>201.27</v>
      </c>
      <c r="K73">
        <v>88.97</v>
      </c>
      <c r="L73">
        <v>511.87</v>
      </c>
      <c r="Q73">
        <v>197.86</v>
      </c>
      <c r="R73">
        <v>190.58</v>
      </c>
      <c r="S73">
        <v>94.27</v>
      </c>
      <c r="T73">
        <v>482.71</v>
      </c>
      <c r="V73">
        <v>30.13</v>
      </c>
      <c r="W73">
        <v>29.02</v>
      </c>
      <c r="X73">
        <v>14.35</v>
      </c>
      <c r="Y73">
        <v>221.92</v>
      </c>
      <c r="Z73">
        <v>213.75</v>
      </c>
      <c r="AA73">
        <v>105.73</v>
      </c>
      <c r="AB73">
        <v>541.39</v>
      </c>
    </row>
    <row r="74" spans="1:28" x14ac:dyDescent="0.25">
      <c r="A74" s="13"/>
      <c r="B74" s="16" t="str">
        <f>CONCATENATE("Итого с ""Непредвиденными затратами"" в прогнозных ценах на ",IF([1]Снижение!E1,[1]Снижение!E1,"____")," год")</f>
        <v>Итого с "Непредвиденными затратами" в прогнозных ценах на ____ год</v>
      </c>
      <c r="C74" s="6"/>
      <c r="D74" s="10">
        <f>D68+D73</f>
        <v>13869.463333828337</v>
      </c>
      <c r="E74" s="10">
        <f t="shared" ref="E74:G74" si="21">E68+E73</f>
        <v>13358.912329154324</v>
      </c>
      <c r="F74" s="10">
        <f t="shared" si="21"/>
        <v>4616.1645920368082</v>
      </c>
      <c r="G74" s="10">
        <f t="shared" si="21"/>
        <v>31844.54025501947</v>
      </c>
      <c r="I74">
        <v>14969.510997568716</v>
      </c>
      <c r="J74">
        <v>13594.508369209005</v>
      </c>
      <c r="K74">
        <v>6009.0341404308065</v>
      </c>
      <c r="L74">
        <v>34573.053507208526</v>
      </c>
      <c r="Q74">
        <v>12366.574719999999</v>
      </c>
      <c r="R74">
        <v>11911.299199999998</v>
      </c>
      <c r="S74">
        <v>5891.614239999999</v>
      </c>
      <c r="T74">
        <v>30169.488159999997</v>
      </c>
      <c r="V74">
        <v>1883.5032160729513</v>
      </c>
      <c r="W74">
        <v>1814.1721568373059</v>
      </c>
      <c r="X74">
        <v>897.27791044222874</v>
      </c>
      <c r="Y74">
        <v>13869.463333828337</v>
      </c>
      <c r="Z74">
        <v>13358.912329154324</v>
      </c>
      <c r="AA74">
        <v>6607.6845920368087</v>
      </c>
      <c r="AB74">
        <v>33836.060255019467</v>
      </c>
    </row>
    <row r="75" spans="1:28" x14ac:dyDescent="0.25">
      <c r="A75" s="13"/>
      <c r="B75" s="6"/>
      <c r="C75" s="6" t="s">
        <v>67</v>
      </c>
      <c r="D75" s="10"/>
      <c r="E75" s="10"/>
      <c r="F75" s="10"/>
      <c r="G75" s="10"/>
      <c r="K75" t="e">
        <v>#REF!</v>
      </c>
      <c r="S75" t="e">
        <v>#REF!</v>
      </c>
      <c r="X75" t="e">
        <v>#REF!</v>
      </c>
      <c r="AA75" t="e">
        <v>#REF!</v>
      </c>
    </row>
    <row r="76" spans="1:28" x14ac:dyDescent="0.25">
      <c r="A76" s="13"/>
      <c r="B76" s="6"/>
      <c r="C76" s="6"/>
      <c r="D76" s="10"/>
      <c r="E76" s="10"/>
      <c r="F76" s="10"/>
      <c r="G76" s="10"/>
    </row>
    <row r="77" spans="1:28" x14ac:dyDescent="0.25">
      <c r="A77" s="13"/>
      <c r="B77" s="6" t="s">
        <v>68</v>
      </c>
      <c r="C77" s="6"/>
      <c r="D77" s="10"/>
      <c r="E77" s="10"/>
      <c r="F77" s="10"/>
      <c r="G77" s="10"/>
    </row>
    <row r="78" spans="1:28" x14ac:dyDescent="0.25">
      <c r="A78" s="5"/>
      <c r="B78" s="7" t="s">
        <v>69</v>
      </c>
      <c r="C78" s="7" t="s">
        <v>70</v>
      </c>
      <c r="D78" s="8">
        <f>D74*0.2</f>
        <v>2773.8926667656674</v>
      </c>
      <c r="E78" s="8">
        <f t="shared" ref="E78:F78" si="22">E74*0.2</f>
        <v>2671.782465830865</v>
      </c>
      <c r="F78" s="8">
        <f t="shared" si="22"/>
        <v>923.23291840736169</v>
      </c>
      <c r="G78" s="8">
        <f>SUM(D78:F78)</f>
        <v>6368.9080510038939</v>
      </c>
      <c r="I78">
        <v>2993.9</v>
      </c>
      <c r="J78">
        <v>2718.9</v>
      </c>
      <c r="K78">
        <v>1201.81</v>
      </c>
      <c r="L78">
        <v>6914.6100000000006</v>
      </c>
      <c r="Q78">
        <v>2473.31</v>
      </c>
      <c r="R78">
        <v>2382.2600000000002</v>
      </c>
      <c r="S78">
        <v>1178.32</v>
      </c>
      <c r="T78">
        <v>6033.8899999999994</v>
      </c>
      <c r="V78">
        <v>376.7</v>
      </c>
      <c r="W78">
        <v>362.83</v>
      </c>
      <c r="X78">
        <v>179.46</v>
      </c>
      <c r="Y78">
        <v>2773.89</v>
      </c>
      <c r="Z78">
        <v>2671.78</v>
      </c>
      <c r="AA78">
        <v>1321.54</v>
      </c>
      <c r="AB78">
        <v>6767.21</v>
      </c>
    </row>
    <row r="79" spans="1:28" x14ac:dyDescent="0.25">
      <c r="A79" s="13"/>
      <c r="B79" s="6" t="s">
        <v>71</v>
      </c>
      <c r="C79" s="6"/>
      <c r="D79" s="10">
        <f>D74+D78</f>
        <v>16643.356000594005</v>
      </c>
      <c r="E79" s="10">
        <f t="shared" ref="E79:G79" si="23">E74+E78</f>
        <v>16030.694794985189</v>
      </c>
      <c r="F79" s="10">
        <f t="shared" si="23"/>
        <v>5539.3975104441697</v>
      </c>
      <c r="G79" s="10">
        <f t="shared" si="23"/>
        <v>38213.448306023362</v>
      </c>
      <c r="I79">
        <v>17963.410997568717</v>
      </c>
      <c r="J79">
        <v>16313.408369209004</v>
      </c>
      <c r="K79">
        <v>7210.8441404308069</v>
      </c>
      <c r="L79">
        <v>41487.663507208534</v>
      </c>
      <c r="Q79">
        <v>14839.884719999998</v>
      </c>
      <c r="R79">
        <v>14293.559199999998</v>
      </c>
      <c r="S79">
        <v>7069.9342399999987</v>
      </c>
      <c r="T79">
        <v>36203.378159999993</v>
      </c>
      <c r="V79">
        <v>2260.2032160729514</v>
      </c>
      <c r="W79">
        <v>2177.0021568373058</v>
      </c>
      <c r="X79">
        <v>1076.7379104422287</v>
      </c>
      <c r="Y79">
        <v>16643.353333828338</v>
      </c>
      <c r="Z79">
        <v>16030.692329154324</v>
      </c>
      <c r="AA79">
        <v>7929.2245920368086</v>
      </c>
      <c r="AB79">
        <v>40603.270255019474</v>
      </c>
    </row>
    <row r="80" spans="1:28" x14ac:dyDescent="0.25">
      <c r="A80" s="1"/>
      <c r="B80" s="1"/>
      <c r="C80" s="1"/>
      <c r="D80" s="1"/>
      <c r="E80" s="1"/>
      <c r="F80" s="1"/>
      <c r="G80" s="1"/>
    </row>
  </sheetData>
  <mergeCells count="8">
    <mergeCell ref="B3:G3"/>
    <mergeCell ref="B5:G5"/>
    <mergeCell ref="C6:G6"/>
    <mergeCell ref="A10:A11"/>
    <mergeCell ref="B10:B11"/>
    <mergeCell ref="C10:C11"/>
    <mergeCell ref="D10:F10"/>
    <mergeCell ref="G10:G11"/>
  </mergeCells>
  <conditionalFormatting sqref="D31:D35 F55:F58 E34:F34 E35:G35 D37:F40 D41:G41 D42:F52 D54:F54 D53:G53 F60:F67">
    <cfRule type="cellIs" dxfId="3" priority="4" operator="equal">
      <formula>"нет"</formula>
    </cfRule>
  </conditionalFormatting>
  <conditionalFormatting sqref="D17:F17">
    <cfRule type="cellIs" dxfId="2" priority="3" operator="equal">
      <formula>"нет"</formula>
    </cfRule>
  </conditionalFormatting>
  <conditionalFormatting sqref="F14:F16">
    <cfRule type="cellIs" dxfId="1" priority="2" operator="equal">
      <formula>"нет"</formula>
    </cfRule>
  </conditionalFormatting>
  <conditionalFormatting sqref="D22:F22">
    <cfRule type="cellIs" dxfId="0" priority="1" operator="equal">
      <formula>"нет"</formula>
    </cfRule>
  </conditionalFormatting>
  <pageMargins left="0.70866141732283472" right="0.70866141732283472" top="0.74803149606299213" bottom="0.74803149606299213" header="0.31496062992125984" footer="0.31496062992125984"/>
  <pageSetup paperSize="9" scale="58" fitToWidth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"/>
  <sheetViews>
    <sheetView tabSelected="1" workbookViewId="0">
      <selection activeCell="D9" sqref="D9"/>
    </sheetView>
  </sheetViews>
  <sheetFormatPr defaultRowHeight="15" x14ac:dyDescent="0.25"/>
  <cols>
    <col min="1" max="1" width="7.140625" style="25" customWidth="1"/>
    <col min="2" max="2" width="9.85546875" customWidth="1"/>
    <col min="3" max="3" width="16.5703125" customWidth="1"/>
    <col min="4" max="4" width="49.140625" customWidth="1"/>
    <col min="5" max="5" width="15.7109375" customWidth="1"/>
    <col min="6" max="6" width="12.140625" customWidth="1"/>
    <col min="7" max="7" width="27.42578125" customWidth="1"/>
    <col min="8" max="8" width="15.85546875" style="35" customWidth="1"/>
    <col min="9" max="9" width="12.7109375" customWidth="1"/>
    <col min="11" max="11" width="11.42578125" customWidth="1"/>
  </cols>
  <sheetData>
    <row r="1" spans="1:11" ht="75" customHeight="1" x14ac:dyDescent="0.25">
      <c r="B1" s="48" t="s">
        <v>83</v>
      </c>
      <c r="C1" s="48"/>
      <c r="D1" s="48"/>
      <c r="E1" s="48"/>
      <c r="F1" s="48"/>
      <c r="G1" s="48"/>
    </row>
    <row r="3" spans="1:11" ht="30" x14ac:dyDescent="0.25">
      <c r="A3" s="26" t="s">
        <v>73</v>
      </c>
      <c r="B3" s="18" t="s">
        <v>76</v>
      </c>
      <c r="C3" s="19" t="s">
        <v>79</v>
      </c>
      <c r="D3" s="18" t="s">
        <v>74</v>
      </c>
      <c r="E3" s="18" t="s">
        <v>75</v>
      </c>
      <c r="F3" s="18" t="s">
        <v>77</v>
      </c>
      <c r="G3" s="19" t="s">
        <v>89</v>
      </c>
      <c r="H3" s="37" t="s">
        <v>87</v>
      </c>
    </row>
    <row r="4" spans="1:11" s="20" customFormat="1" ht="33" customHeight="1" x14ac:dyDescent="0.25">
      <c r="A4" s="27">
        <v>1</v>
      </c>
      <c r="B4" s="46">
        <v>4</v>
      </c>
      <c r="C4" s="46" t="s">
        <v>81</v>
      </c>
      <c r="D4" s="28" t="s">
        <v>86</v>
      </c>
      <c r="E4" s="23" t="s">
        <v>78</v>
      </c>
      <c r="F4" s="23">
        <v>4</v>
      </c>
      <c r="G4" s="40">
        <v>33024.300000000003</v>
      </c>
      <c r="H4" s="36">
        <f t="shared" ref="H4:H5" si="0">G4/F4</f>
        <v>8256.0750000000007</v>
      </c>
      <c r="I4" s="21"/>
    </row>
    <row r="5" spans="1:11" s="20" customFormat="1" ht="40.5" customHeight="1" x14ac:dyDescent="0.25">
      <c r="A5" s="27">
        <v>2</v>
      </c>
      <c r="B5" s="47"/>
      <c r="C5" s="47"/>
      <c r="D5" s="22" t="s">
        <v>82</v>
      </c>
      <c r="E5" s="23" t="s">
        <v>78</v>
      </c>
      <c r="F5" s="23">
        <v>4</v>
      </c>
      <c r="G5" s="24">
        <v>5189.1519400229836</v>
      </c>
      <c r="H5" s="36">
        <f t="shared" si="0"/>
        <v>1297.2879850057459</v>
      </c>
      <c r="I5" s="21"/>
    </row>
    <row r="6" spans="1:11" s="20" customFormat="1" ht="31.5" customHeight="1" x14ac:dyDescent="0.25">
      <c r="A6" s="31"/>
      <c r="B6" s="34"/>
      <c r="C6" s="34"/>
      <c r="D6" s="32" t="s">
        <v>80</v>
      </c>
      <c r="E6" s="33"/>
      <c r="F6" s="33"/>
      <c r="G6" s="38">
        <f>'4 этап '!G79</f>
        <v>38213.448306023362</v>
      </c>
      <c r="H6" s="39">
        <f>G6/1.2</f>
        <v>31844.54025501947</v>
      </c>
      <c r="K6"/>
    </row>
  </sheetData>
  <mergeCells count="3">
    <mergeCell ref="B4:B5"/>
    <mergeCell ref="C4:C5"/>
    <mergeCell ref="B1:G1"/>
  </mergeCells>
  <pageMargins left="0.70866141732283472" right="0.70866141732283472" top="0.74803149606299213" bottom="0.74803149606299213" header="0.31496062992125984" footer="0.31496062992125984"/>
  <pageSetup paperSize="9" scale="6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4 этап </vt:lpstr>
      <vt:lpstr>свод затарат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2020-09-28T08:04:59Z</dcterms:modified>
</cp:coreProperties>
</file>