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defaultThemeVersion="124226"/>
  <xr:revisionPtr revIDLastSave="0" documentId="13_ncr:1_{C004B871-FF89-4C5A-891A-61EA6A5E470B}" xr6:coauthVersionLast="47" xr6:coauthVersionMax="47" xr10:uidLastSave="{00000000-0000-0000-0000-000000000000}"/>
  <bookViews>
    <workbookView xWindow="-120" yWindow="-120" windowWidth="29040" windowHeight="15840" firstSheet="2" activeTab="11" xr2:uid="{00000000-000D-0000-FFFF-FFFF00000000}"/>
  </bookViews>
  <sheets>
    <sheet name="П-5" sheetId="1" r:id="rId1"/>
    <sheet name="П-6" sheetId="2" r:id="rId2"/>
    <sheet name="П-6.1" sheetId="3" r:id="rId3"/>
    <sheet name="П-6.2" sheetId="17" r:id="rId4"/>
    <sheet name="П-6.3" sheetId="18" r:id="rId5"/>
    <sheet name="П-6.4" sheetId="15" r:id="rId6"/>
    <sheet name="П-6.5" sheetId="16" r:id="rId7"/>
    <sheet name="П-6.6" sheetId="14" r:id="rId8"/>
    <sheet name="П-7.1" sheetId="6" r:id="rId9"/>
    <sheet name="П-7.2" sheetId="7" r:id="rId10"/>
    <sheet name="П-8.1" sheetId="9" r:id="rId11"/>
    <sheet name="П-8.2" sheetId="10" r:id="rId12"/>
  </sheets>
  <externalReferences>
    <externalReference r:id="rId13"/>
    <externalReference r:id="rId14"/>
    <externalReference r:id="rId15"/>
  </externalReferences>
  <definedNames>
    <definedName name="_xlnm.Print_Area" localSheetId="0">'П-5'!$A$5:$P$13</definedName>
    <definedName name="_xlnm.Print_Area" localSheetId="1">'П-6'!$A$1:$V$12</definedName>
    <definedName name="_xlnm.Print_Area" localSheetId="3">'П-6.2'!$B$1:$P$13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3" i="16" l="1"/>
  <c r="AI14" i="6" s="1"/>
  <c r="H13" i="15"/>
  <c r="AB14" i="6" s="1"/>
  <c r="F17" i="10"/>
  <c r="AM13" i="9"/>
  <c r="AE13" i="9"/>
  <c r="Y13" i="9"/>
  <c r="AP14" i="6"/>
  <c r="N13" i="14"/>
  <c r="M13" i="14"/>
  <c r="N12" i="14"/>
  <c r="M12" i="14"/>
  <c r="N13" i="16"/>
  <c r="M13" i="16"/>
  <c r="M12" i="16" s="1"/>
  <c r="N12" i="16"/>
  <c r="N13" i="15"/>
  <c r="N12" i="15" s="1"/>
  <c r="M13" i="15"/>
  <c r="M12" i="15" s="1"/>
  <c r="N13" i="18"/>
  <c r="N12" i="18" s="1"/>
  <c r="M13" i="18"/>
  <c r="M12" i="18" s="1"/>
  <c r="N13" i="17"/>
  <c r="N12" i="17" s="1"/>
  <c r="M13" i="17"/>
  <c r="M12" i="17" s="1"/>
  <c r="N13" i="3"/>
  <c r="M13" i="3"/>
  <c r="N14" i="3"/>
  <c r="M14" i="3"/>
  <c r="L13" i="14"/>
  <c r="K13" i="14"/>
  <c r="J13" i="14"/>
  <c r="I13" i="14"/>
  <c r="H13" i="14"/>
  <c r="J13" i="16"/>
  <c r="L13" i="16"/>
  <c r="K13" i="16"/>
  <c r="I13" i="16"/>
  <c r="L13" i="15"/>
  <c r="K13" i="15"/>
  <c r="J13" i="15"/>
  <c r="I13" i="15"/>
  <c r="L13" i="18"/>
  <c r="J13" i="18"/>
  <c r="I13" i="18" l="1"/>
  <c r="H13" i="18"/>
  <c r="J27" i="10" l="1"/>
  <c r="D16" i="10" l="1"/>
  <c r="D15" i="10" s="1"/>
  <c r="J17" i="10"/>
  <c r="J18" i="10"/>
  <c r="J19" i="10"/>
  <c r="J20" i="10"/>
  <c r="J21" i="10"/>
  <c r="F16" i="10"/>
  <c r="G16" i="10"/>
  <c r="H16" i="10"/>
  <c r="I16" i="10"/>
  <c r="E16" i="10"/>
  <c r="E23" i="10"/>
  <c r="F23" i="10"/>
  <c r="F22" i="10" s="1"/>
  <c r="J22" i="10" s="1"/>
  <c r="J25" i="10"/>
  <c r="D14" i="10" l="1"/>
  <c r="J16" i="10"/>
  <c r="AT13" i="9" l="1"/>
  <c r="L13" i="17"/>
  <c r="N14" i="6" s="1"/>
  <c r="K13" i="17"/>
  <c r="J14" i="3"/>
  <c r="G14" i="6" s="1"/>
  <c r="I14" i="3"/>
  <c r="R13" i="9" s="1"/>
  <c r="T12" i="2"/>
  <c r="T13" i="2" s="1"/>
  <c r="S12" i="2"/>
  <c r="S13" i="2" s="1"/>
  <c r="R12" i="2"/>
  <c r="R13" i="2" s="1"/>
  <c r="Q12" i="2"/>
  <c r="Q13" i="2" s="1"/>
  <c r="P12" i="2"/>
  <c r="P13" i="2" s="1"/>
  <c r="M12" i="2"/>
  <c r="AI13" i="1"/>
  <c r="AD13" i="1"/>
  <c r="Y13" i="1"/>
  <c r="T13" i="1"/>
  <c r="Q13" i="1" s="1"/>
  <c r="O13" i="1"/>
  <c r="U14" i="6" l="1"/>
  <c r="H12" i="18"/>
  <c r="BA13" i="9"/>
  <c r="H15" i="10"/>
  <c r="H14" i="10" s="1"/>
  <c r="G15" i="10"/>
  <c r="F15" i="10"/>
  <c r="E15" i="10"/>
  <c r="F14" i="10" l="1"/>
  <c r="G14" i="10"/>
  <c r="E14" i="10"/>
  <c r="BH13" i="9"/>
  <c r="AA13" i="7"/>
  <c r="AH13" i="7" s="1"/>
  <c r="P12" i="18" l="1"/>
  <c r="O12" i="18"/>
  <c r="L12" i="18"/>
  <c r="K12" i="18"/>
  <c r="J12" i="18"/>
  <c r="I12" i="18"/>
  <c r="G12" i="18"/>
  <c r="F12" i="18"/>
  <c r="E12" i="18"/>
  <c r="P12" i="17"/>
  <c r="O12" i="17"/>
  <c r="L12" i="17"/>
  <c r="K12" i="17"/>
  <c r="J12" i="17"/>
  <c r="I12" i="17"/>
  <c r="H12" i="17"/>
  <c r="G12" i="17"/>
  <c r="F12" i="17"/>
  <c r="E12" i="17"/>
  <c r="P12" i="16"/>
  <c r="O12" i="16"/>
  <c r="L12" i="16"/>
  <c r="K12" i="16"/>
  <c r="J12" i="16"/>
  <c r="I12" i="16"/>
  <c r="H12" i="16"/>
  <c r="G12" i="16"/>
  <c r="F12" i="16"/>
  <c r="E12" i="16"/>
  <c r="P12" i="15"/>
  <c r="O12" i="15"/>
  <c r="L12" i="15"/>
  <c r="K12" i="15"/>
  <c r="J12" i="15"/>
  <c r="I12" i="15"/>
  <c r="H12" i="15"/>
  <c r="G12" i="15"/>
  <c r="F12" i="15"/>
  <c r="E12" i="15"/>
  <c r="P12" i="14"/>
  <c r="O12" i="14"/>
  <c r="L12" i="14"/>
  <c r="K12" i="14"/>
  <c r="I12" i="14"/>
  <c r="H12" i="14"/>
  <c r="G12" i="14"/>
  <c r="F12" i="14"/>
  <c r="E12" i="14"/>
  <c r="F13" i="3"/>
  <c r="G13" i="3"/>
  <c r="H13" i="3"/>
  <c r="I13" i="3"/>
  <c r="J13" i="3"/>
  <c r="K13" i="3"/>
  <c r="L13" i="3"/>
  <c r="O13" i="3"/>
  <c r="P13" i="3"/>
  <c r="E13" i="3"/>
  <c r="K11" i="2" l="1"/>
  <c r="M11" i="2"/>
  <c r="J11" i="2"/>
  <c r="Q11" i="2"/>
  <c r="R11" i="2"/>
  <c r="S11" i="2"/>
  <c r="T11" i="2"/>
  <c r="P11" i="2"/>
  <c r="AT13" i="1"/>
  <c r="AI12" i="1"/>
  <c r="AD12" i="1"/>
  <c r="AO12" i="1"/>
  <c r="AM12" i="1"/>
  <c r="AL12" i="1"/>
  <c r="AF13" i="1"/>
  <c r="AJ12" i="1"/>
  <c r="AH12" i="1"/>
  <c r="AG12" i="1"/>
  <c r="AA13" i="1"/>
  <c r="AE12" i="1"/>
  <c r="AC12" i="1"/>
  <c r="AB12" i="1"/>
  <c r="AA12" i="1" l="1"/>
  <c r="AF12" i="1"/>
  <c r="AT12" i="1"/>
  <c r="AR12" i="1"/>
  <c r="AQ12" i="1"/>
  <c r="Z12" i="1"/>
  <c r="Y12" i="1"/>
  <c r="X12" i="1"/>
  <c r="W12" i="1"/>
  <c r="U12" i="1"/>
  <c r="T12" i="1"/>
  <c r="S12" i="1"/>
  <c r="R12" i="1"/>
  <c r="N12" i="1"/>
  <c r="O12" i="1"/>
  <c r="P12" i="1"/>
  <c r="M12" i="1"/>
  <c r="V13" i="1"/>
  <c r="L13" i="1"/>
  <c r="V12" i="1" l="1"/>
  <c r="Q12" i="1"/>
  <c r="L12" i="1"/>
  <c r="J12" i="14" l="1"/>
  <c r="E14" i="6" l="1"/>
  <c r="AW14" i="6"/>
  <c r="I15" i="10"/>
  <c r="I14" i="10" s="1"/>
  <c r="J14" i="10" l="1"/>
  <c r="J15" i="10"/>
  <c r="U12" i="2"/>
  <c r="U13" i="2" s="1"/>
  <c r="AN13" i="1"/>
  <c r="AN12" i="1" l="1"/>
  <c r="AK12" i="1" s="1"/>
  <c r="AK13" i="1"/>
  <c r="J13" i="1" s="1"/>
  <c r="AS13" i="1"/>
  <c r="U11" i="2"/>
  <c r="V12" i="2"/>
  <c r="V11" i="2" s="1"/>
  <c r="AP13" i="1" l="1"/>
  <c r="AS12" i="1"/>
  <c r="AP12" i="1" s="1"/>
  <c r="J12" i="1"/>
  <c r="G13" i="1"/>
  <c r="H13" i="1"/>
  <c r="L12" i="2"/>
  <c r="G12" i="1" l="1"/>
  <c r="H12" i="1"/>
  <c r="I12" i="2"/>
  <c r="H12" i="2" s="1"/>
  <c r="L11" i="2"/>
  <c r="I11" i="2" s="1"/>
  <c r="H11" i="2" s="1"/>
  <c r="H24" i="10" l="1"/>
  <c r="H23" i="10" s="1"/>
  <c r="I24" i="10"/>
  <c r="I23" i="10" s="1"/>
  <c r="G24" i="10"/>
  <c r="G23" i="10" s="1"/>
  <c r="J26" i="10"/>
  <c r="J24" i="10" l="1"/>
  <c r="J23" i="10" s="1"/>
</calcChain>
</file>

<file path=xl/sharedStrings.xml><?xml version="1.0" encoding="utf-8"?>
<sst xmlns="http://schemas.openxmlformats.org/spreadsheetml/2006/main" count="632" uniqueCount="181">
  <si>
    <t xml:space="preserve">Идентификатор инвестиционного проекта </t>
  </si>
  <si>
    <t>Год начала реализации инвестиционного проекта</t>
  </si>
  <si>
    <t>План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</si>
  <si>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</si>
  <si>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</si>
  <si>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в базисном уровне, млн. рублей (с НДС)</t>
  </si>
  <si>
    <t>в ценах, сложившихся ко времени составления сметной документации, млн. рублей (с НДС)</t>
  </si>
  <si>
    <t>месяц и год составления сметной документации</t>
  </si>
  <si>
    <t>Оценка полной стоимости инвестиционного проекта в прогнозных ценах соответствующих лет, млн. рублей (с НДС)</t>
  </si>
  <si>
    <t>Остаток финансирования капитальных вложений в прогнозных ценах соответствующих лет, млн. рублей (с НДС)</t>
  </si>
  <si>
    <t>План на 01.01.2019 года</t>
  </si>
  <si>
    <t>2020 год</t>
  </si>
  <si>
    <t xml:space="preserve">Общий объем финансирования, в том числе за счет: 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</si>
  <si>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</si>
  <si>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</si>
  <si>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регулируемым государством ценам (тарифам)</t>
  </si>
  <si>
    <t>иных источников финансирования</t>
  </si>
  <si>
    <t>2021 год</t>
  </si>
  <si>
    <t>2022 год</t>
  </si>
  <si>
    <t>Итого (план)</t>
  </si>
  <si>
    <t>Финансирование капитальных вложений в прогнозных ценах соответствующих лет, млн. рублей (с НДС)</t>
  </si>
  <si>
    <t>Номер группы инвестиционных проектов</t>
  </si>
  <si>
    <t>Наименование инвестиционного проекта (наименование группы инвестиционных проектов)</t>
  </si>
  <si>
    <t>Текущая стадия реализации инвестиционного проекта</t>
  </si>
  <si>
    <t>Оценка полной стоимости в прогнозных ценах соответствующих лет, млн. рублей (без НДС)</t>
  </si>
  <si>
    <t>Всего, в том числе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</si>
  <si>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</si>
  <si>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</si>
  <si>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</si>
  <si>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</si>
  <si>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Остаток освоения капитальных вложений, млн. рублей (без НДС)</t>
  </si>
  <si>
    <t>в базисном уровне</t>
  </si>
  <si>
    <t>в прогнозных ценах соответствующих лет</t>
  </si>
  <si>
    <t>план</t>
  </si>
  <si>
    <t>Освоение капитальных вложений в прогнозных ценах соответствующих лет, млн. рублей (без НДС)</t>
  </si>
  <si>
    <t>Полная сметная стоимость инвестиционного проекта в соответствии с утвержденной проектной документацией, млн. рублей (без НДС)</t>
  </si>
  <si>
    <t>Цели реализации инвестиционных проектов и плановые значения количественных показателей, характеризующие достижения таких целей</t>
  </si>
  <si>
    <t>Развитие электрической сети/усиление существующей электрической сети, связанное с подключение новых потребителей</t>
  </si>
  <si>
    <t>утвержденный план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</si>
  <si>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</si>
  <si>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</si>
  <si>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</si>
  <si>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</si>
  <si>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</si>
  <si>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Перечни инвестиционных проектов</t>
  </si>
  <si>
    <t>ВСЕГО по инвестиционной программе, в том числе:</t>
  </si>
  <si>
    <t>Построение интеллектуальной системы учета для МКД в рамках выполнения ФЗ-522 от 27.12.2018</t>
  </si>
  <si>
    <t>Первоначальная стоимость принимаемых к учету основных средств и нематериальных активов, млн. рублей (без НДС)</t>
  </si>
  <si>
    <t>млн. рублей (без НДС)</t>
  </si>
  <si>
    <t>нематериальные активы</t>
  </si>
  <si>
    <t>основные средства</t>
  </si>
  <si>
    <t>МВхА</t>
  </si>
  <si>
    <r>
      <t>МВ</t>
    </r>
    <r>
      <rPr>
        <sz val="8"/>
        <color theme="1"/>
        <rFont val="Times New Roman"/>
        <family val="1"/>
        <charset val="204"/>
      </rPr>
      <t>х</t>
    </r>
    <r>
      <rPr>
        <sz val="11"/>
        <color theme="1"/>
        <rFont val="Times New Roman"/>
        <family val="1"/>
        <charset val="204"/>
      </rPr>
      <t>А</t>
    </r>
  </si>
  <si>
    <t>Мвар</t>
  </si>
  <si>
    <t>км ЛЭП</t>
  </si>
  <si>
    <t>МВт</t>
  </si>
  <si>
    <t>Штука</t>
  </si>
  <si>
    <t>Итого</t>
  </si>
  <si>
    <t>Принятие основных средств и нематериальных активов к бухгалтерскому учету</t>
  </si>
  <si>
    <t>Штук</t>
  </si>
  <si>
    <t>I кв.</t>
  </si>
  <si>
    <t>II кв.</t>
  </si>
  <si>
    <t>III кв.</t>
  </si>
  <si>
    <t>IV кв.</t>
  </si>
  <si>
    <t>Итого утвержденный план за год</t>
  </si>
  <si>
    <t>Утвержденный план принятия основных средств и нематериальных активов к бухгалтерскому учету на год</t>
  </si>
  <si>
    <t>км ВЛ 1-цен</t>
  </si>
  <si>
    <t>км ВЛ 2-цен</t>
  </si>
  <si>
    <t>км КЛ</t>
  </si>
  <si>
    <t>Характеристики объекта электроэнергетики (объекта инвестиционной деятельности)</t>
  </si>
  <si>
    <t>Утвержденный план</t>
  </si>
  <si>
    <t>Ввод объектов инвестиционной деятельности (мощностей) в эксплуатацию</t>
  </si>
  <si>
    <t>№ п/п</t>
  </si>
  <si>
    <t>Показатель</t>
  </si>
  <si>
    <t>Источники финансирования инвестиционной программы всего (I+II), в том числе:</t>
  </si>
  <si>
    <t>Собственные средства всего, в том числе:</t>
  </si>
  <si>
    <t>Прибыль, направляемая на инвестициии, в том числе:</t>
  </si>
  <si>
    <t>полученная от реализации продукции и оказанных услуг по регулируемым ценам (тарифам)</t>
  </si>
  <si>
    <t>прибыль от продажи электрической энергии (мощности) по нерегулируемым ценам,всего, в том числе:</t>
  </si>
  <si>
    <t>от технологического присоединения объектов по производству электрической энергии</t>
  </si>
  <si>
    <t>от технологического присоединения потребителей электрической энергии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</si>
  <si>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</si>
  <si>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</si>
  <si>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прочая текущая амортизация</t>
  </si>
  <si>
    <t>1.1</t>
  </si>
  <si>
    <t>1.1.1</t>
  </si>
  <si>
    <t>1.1.1.1</t>
  </si>
  <si>
    <t>1.1.2</t>
  </si>
  <si>
    <t>1.1.3</t>
  </si>
  <si>
    <t>1.1.3.1</t>
  </si>
  <si>
    <t>1.1.3.2</t>
  </si>
  <si>
    <t>1.2</t>
  </si>
  <si>
    <t>1.3</t>
  </si>
  <si>
    <t>1.2.1</t>
  </si>
  <si>
    <t>1.2.2</t>
  </si>
  <si>
    <t>1.2.1.1</t>
  </si>
  <si>
    <t>1.2.3</t>
  </si>
  <si>
    <t>недоиспользованная амортизация прошлых периодов</t>
  </si>
  <si>
    <t>Возврат налога на добавленную стоимость</t>
  </si>
  <si>
    <t>1.4</t>
  </si>
  <si>
    <t>1.4.1</t>
  </si>
  <si>
    <t>1.4.2</t>
  </si>
  <si>
    <t>I</t>
  </si>
  <si>
    <t>II</t>
  </si>
  <si>
    <t>2.1</t>
  </si>
  <si>
    <t>2.2</t>
  </si>
  <si>
    <t>2.3</t>
  </si>
  <si>
    <t>2.4</t>
  </si>
  <si>
    <t>2.5</t>
  </si>
  <si>
    <t>2.5.1</t>
  </si>
  <si>
    <t>2.5.1.1</t>
  </si>
  <si>
    <t>2.5.2</t>
  </si>
  <si>
    <t>2.5.2.1</t>
  </si>
  <si>
    <t>2.6</t>
  </si>
  <si>
    <t>2.7</t>
  </si>
  <si>
    <t>Прочие собственные средства всего, в том числе:</t>
  </si>
  <si>
    <t>Кредиты</t>
  </si>
  <si>
    <t>Облигационные займы</t>
  </si>
  <si>
    <t>Векселя</t>
  </si>
  <si>
    <t>Займы организаций</t>
  </si>
  <si>
    <t>Бюджетное финансирование, всего, в том числе:</t>
  </si>
  <si>
    <t>средства от эмиссии акций</t>
  </si>
  <si>
    <t>остаток собственных средств на начало года</t>
  </si>
  <si>
    <t>Привлечённые средства, всего, в том числе:</t>
  </si>
  <si>
    <t>средства федерального бюджета</t>
  </si>
  <si>
    <t>в том числе средства федерального бюджета, неиспользованные в прошлых периодах</t>
  </si>
  <si>
    <t>средства консолидированного бюджета субъекта Российской Федерации</t>
  </si>
  <si>
    <t>средства консолидированного бюджета субъекта Российской Федерации, неиспользованные в прошлых периодах</t>
  </si>
  <si>
    <t>Использование лизинга</t>
  </si>
  <si>
    <t>Прочие привлеченные средства</t>
  </si>
  <si>
    <t>Плановые показатели реализации инвестиционной программы</t>
  </si>
  <si>
    <t>Всего по инвестиционной программе</t>
  </si>
  <si>
    <t>2023 год</t>
  </si>
  <si>
    <t>2024 год</t>
  </si>
  <si>
    <t>Внедрение и техническая поддержка информационно-вычислительного комплекса "Пирамида-Сети" (АО "Управление ВОЛС-ВЛ")</t>
  </si>
  <si>
    <t xml:space="preserve"> </t>
  </si>
  <si>
    <t>Замена индивидуальныхприборов учета</t>
  </si>
  <si>
    <t>шт.</t>
  </si>
  <si>
    <t>Замена общедомовых приборов учета</t>
  </si>
  <si>
    <t>(без НДС)</t>
  </si>
  <si>
    <t>млн. руб.</t>
  </si>
  <si>
    <t>Приложение № 5</t>
  </si>
  <si>
    <t>Приложение № 6</t>
  </si>
  <si>
    <t xml:space="preserve"> План финансирования капитальных вложений по инвестиционной программе</t>
  </si>
  <si>
    <t>План освоения капитальных вложений по инвестиционным проектам</t>
  </si>
  <si>
    <t xml:space="preserve">Приложение № 6.1. </t>
  </si>
  <si>
    <t>Приложение № 6.2.</t>
  </si>
  <si>
    <t>Приложение № 6.3.</t>
  </si>
  <si>
    <t>Приложение № 6.4</t>
  </si>
  <si>
    <t>Приложение № 6.5</t>
  </si>
  <si>
    <t>Приложение № 6.6.</t>
  </si>
  <si>
    <t>План принятия основных средств и нематериальных активов к бухгалтерскому учету</t>
  </si>
  <si>
    <t>Приложение № 7.1.</t>
  </si>
  <si>
    <t>План принятия средств и нематериальных активов к бухгалтерскому учету на 2020 год с распределением по кварталам</t>
  </si>
  <si>
    <t>Приложение № 7.2</t>
  </si>
  <si>
    <t xml:space="preserve"> Ввод объектов инвестиционной деятельности (мощностей) в эксплуатацию</t>
  </si>
  <si>
    <t>Приложение № 8.1</t>
  </si>
  <si>
    <t xml:space="preserve"> Источники финансирования инвестиционной программы</t>
  </si>
  <si>
    <t>Приложение № 8.2.</t>
  </si>
  <si>
    <t>Цели реализации инвестиционных проектов на 2020 год</t>
  </si>
  <si>
    <t>Цели реализации инвестиционных проектов  на 2021 год</t>
  </si>
  <si>
    <t>Цели реализации инвестиционных проектов на 2022 год</t>
  </si>
  <si>
    <t xml:space="preserve"> Цели реализации инвестиционных проектов на 2023 год</t>
  </si>
  <si>
    <t xml:space="preserve"> Цели реализации инвестиционных проектов на 2024 год</t>
  </si>
  <si>
    <t>2025-2030 года</t>
  </si>
  <si>
    <t>2025-2030</t>
  </si>
  <si>
    <t>Цели реализации инвестиционных проектов  на 2025 - 2030 гг.</t>
  </si>
  <si>
    <t>2025-2030 гг.</t>
  </si>
  <si>
    <t>Установка приборов учета электроэнергии в МКД в рамках выполнения ФЗ-522 от 27.12.2018</t>
  </si>
  <si>
    <t>продажа электрической энергии</t>
  </si>
  <si>
    <t>прочая прибыль (ТБР)</t>
  </si>
  <si>
    <t>млн. рублей (с НДС)</t>
  </si>
  <si>
    <t>ПО «Тываэнергосбыт» АО «Россети Сибирь Тываэнерго»</t>
  </si>
  <si>
    <t>к инвестиционной программе "Развитие интеллектуальной системы учета электрической энергии в ПО "Тываэнергосбыт" АО "Россети Сибирь Тываэнерго" на 2020 - 2030 годы"</t>
  </si>
  <si>
    <t>ПО "Тываэнергосбыт" АО "Россети Сибирь Тываэнерго"</t>
  </si>
  <si>
    <t>к инвестиционной программе "Развитие интеллектуальной системы учета электрической энергии ПО "Тываэнергосбыт" АО "Россети Сибирь Тываэнерго" на 2020 - 2030 годы"</t>
  </si>
  <si>
    <t>к инвестиционной программе "Развитие интеллектуальной системы учета электрической энергии ПО «Тываэнергосбыт» АО «Россети Сибирь Тываэнерго» на 2020 - 2030 годы"</t>
  </si>
  <si>
    <t>к инвестиционной программе "Развитие интеллектуальной системы учета электрической энергии в ПО «Тываэнергосбыт» АО «Россети Сибирь Тываэнерго» на 2020 - 2030годы"</t>
  </si>
  <si>
    <t>Замена приборов учета</t>
  </si>
  <si>
    <t>оборудование для осуществления функций гарантирующего поставщика</t>
  </si>
  <si>
    <t>УСПД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</si>
</sst>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_р_._-;\-* #,##0.00_р_._-;_-* &quot;-&quot;??_р_._-;_-@_-"/>
    <numFmt numFmtId="165" formatCode="0.000"/>
    <numFmt numFmtId="166" formatCode="0.0"/>
    <numFmt numFmtId="167" formatCode="0.00000"/>
    <numFmt numFmtId="168" formatCode="#,##0.0"/>
    <numFmt numFmtId="169" formatCode="0.000000"/>
    <numFmt numFmtId="170" formatCode="0.00000000"/>
    <numFmt numFmtId="171" formatCode="0.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8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textRotation="90"/>
    </xf>
    <xf numFmtId="49" fontId="2" fillId="0" borderId="1" xfId="1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2" fillId="0" borderId="11" xfId="0" applyFont="1" applyBorder="1" applyAlignment="1">
      <alignment horizontal="center"/>
    </xf>
    <xf numFmtId="0" fontId="2" fillId="0" borderId="5" xfId="0" applyFont="1" applyBorder="1" applyAlignment="1">
      <alignment wrapText="1"/>
    </xf>
    <xf numFmtId="0" fontId="2" fillId="0" borderId="2" xfId="0" applyFont="1" applyBorder="1" applyAlignment="1">
      <alignment wrapText="1"/>
    </xf>
    <xf numFmtId="2" fontId="2" fillId="0" borderId="1" xfId="0" applyNumberFormat="1" applyFont="1" applyBorder="1"/>
    <xf numFmtId="0" fontId="3" fillId="0" borderId="0" xfId="0" applyFont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 shrinkToFi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/>
    <xf numFmtId="2" fontId="2" fillId="2" borderId="1" xfId="0" applyNumberFormat="1" applyFont="1" applyFill="1" applyBorder="1"/>
    <xf numFmtId="14" fontId="2" fillId="2" borderId="1" xfId="0" applyNumberFormat="1" applyFont="1" applyFill="1" applyBorder="1"/>
    <xf numFmtId="0" fontId="0" fillId="2" borderId="0" xfId="0" applyFill="1"/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wrapText="1"/>
    </xf>
    <xf numFmtId="165" fontId="2" fillId="2" borderId="1" xfId="0" applyNumberFormat="1" applyFont="1" applyFill="1" applyBorder="1"/>
    <xf numFmtId="165" fontId="0" fillId="2" borderId="0" xfId="0" applyNumberFormat="1" applyFill="1"/>
    <xf numFmtId="2" fontId="6" fillId="2" borderId="1" xfId="0" applyNumberFormat="1" applyFont="1" applyFill="1" applyBorder="1"/>
    <xf numFmtId="0" fontId="6" fillId="2" borderId="0" xfId="0" applyFont="1" applyFill="1"/>
    <xf numFmtId="165" fontId="6" fillId="2" borderId="1" xfId="0" applyNumberFormat="1" applyFont="1" applyFill="1" applyBorder="1"/>
    <xf numFmtId="0" fontId="6" fillId="2" borderId="1" xfId="0" applyFont="1" applyFill="1" applyBorder="1"/>
    <xf numFmtId="166" fontId="2" fillId="0" borderId="0" xfId="0" applyNumberFormat="1" applyFont="1"/>
    <xf numFmtId="1" fontId="2" fillId="2" borderId="1" xfId="0" applyNumberFormat="1" applyFont="1" applyFill="1" applyBorder="1"/>
    <xf numFmtId="2" fontId="6" fillId="0" borderId="4" xfId="0" applyNumberFormat="1" applyFont="1" applyBorder="1"/>
    <xf numFmtId="2" fontId="6" fillId="0" borderId="1" xfId="0" applyNumberFormat="1" applyFont="1" applyBorder="1"/>
    <xf numFmtId="165" fontId="2" fillId="2" borderId="0" xfId="0" applyNumberFormat="1" applyFont="1" applyFill="1"/>
    <xf numFmtId="3" fontId="6" fillId="2" borderId="1" xfId="0" applyNumberFormat="1" applyFont="1" applyFill="1" applyBorder="1"/>
    <xf numFmtId="1" fontId="6" fillId="2" borderId="1" xfId="0" applyNumberFormat="1" applyFont="1" applyFill="1" applyBorder="1"/>
    <xf numFmtId="1" fontId="2" fillId="2" borderId="0" xfId="0" applyNumberFormat="1" applyFont="1" applyFill="1"/>
    <xf numFmtId="2" fontId="2" fillId="0" borderId="0" xfId="0" applyNumberFormat="1" applyFont="1"/>
    <xf numFmtId="167" fontId="2" fillId="0" borderId="0" xfId="0" applyNumberFormat="1" applyFont="1"/>
    <xf numFmtId="169" fontId="2" fillId="0" borderId="0" xfId="0" applyNumberFormat="1" applyFont="1"/>
    <xf numFmtId="2" fontId="6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6" fillId="0" borderId="1" xfId="0" applyFont="1" applyBorder="1"/>
    <xf numFmtId="165" fontId="6" fillId="0" borderId="1" xfId="0" applyNumberFormat="1" applyFont="1" applyBorder="1"/>
    <xf numFmtId="3" fontId="6" fillId="0" borderId="1" xfId="0" applyNumberFormat="1" applyFont="1" applyBorder="1"/>
    <xf numFmtId="0" fontId="3" fillId="2" borderId="0" xfId="0" applyFont="1" applyFill="1" applyAlignment="1">
      <alignment horizontal="center" vertical="center"/>
    </xf>
    <xf numFmtId="166" fontId="6" fillId="2" borderId="1" xfId="0" applyNumberFormat="1" applyFont="1" applyFill="1" applyBorder="1"/>
    <xf numFmtId="0" fontId="2" fillId="0" borderId="4" xfId="0" applyFont="1" applyBorder="1" applyAlignment="1">
      <alignment horizontal="center" vertical="center" textRotation="90" wrapText="1"/>
    </xf>
    <xf numFmtId="1" fontId="2" fillId="2" borderId="1" xfId="0" applyNumberFormat="1" applyFont="1" applyFill="1" applyBorder="1" applyAlignment="1">
      <alignment vertical="center" wrapText="1"/>
    </xf>
    <xf numFmtId="166" fontId="2" fillId="2" borderId="1" xfId="0" applyNumberFormat="1" applyFont="1" applyFill="1" applyBorder="1" applyAlignment="1">
      <alignment vertical="center" wrapText="1"/>
    </xf>
    <xf numFmtId="1" fontId="2" fillId="0" borderId="1" xfId="0" applyNumberFormat="1" applyFont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170" fontId="2" fillId="2" borderId="0" xfId="0" applyNumberFormat="1" applyFont="1" applyFill="1"/>
    <xf numFmtId="168" fontId="2" fillId="2" borderId="0" xfId="0" applyNumberFormat="1" applyFont="1" applyFill="1"/>
    <xf numFmtId="171" fontId="6" fillId="2" borderId="1" xfId="0" applyNumberFormat="1" applyFont="1" applyFill="1" applyBorder="1"/>
    <xf numFmtId="0" fontId="2" fillId="2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2" borderId="5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11" xfId="0" applyFont="1" applyBorder="1" applyAlignment="1">
      <alignment horizontal="right"/>
    </xf>
    <xf numFmtId="0" fontId="2" fillId="0" borderId="0" xfId="0" applyFont="1" applyAlignment="1">
      <alignment horizontal="right" wrapText="1"/>
    </xf>
    <xf numFmtId="165" fontId="2" fillId="0" borderId="0" xfId="0" applyNumberFormat="1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834328B\&#1055;&#1088;&#1080;&#1083;&#1086;&#1078;&#1077;&#1085;&#1080;&#1103;%20%20&#1089;%201%20&#1087;&#1086;%204,%209,%2010-&#1089;%20&#1087;&#1088;&#1086;&#1089;&#1090;&#1099;&#1084;&#1080;%20&#1073;&#1077;&#1079;%20&#1048;&#1057;&#105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.%20&#1055;&#1088;&#1080;&#1083;&#1086;&#1078;&#1077;&#1085;&#1080;&#1103;%20%20&#1089;%201%20&#1087;&#1086;%204%209%2010-&#1089;%20&#1087;&#1088;&#1086;&#1089;&#1090;&#1099;&#1084;&#1080;%20&#1073;&#1077;&#1079;%20&#1048;&#1057;&#105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&#1048;&#1055;&#1056;%20&#1089;%201%20&#1087;&#1086;%204,%209,%20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1_Исходная"/>
      <sheetName val="П2_Работы_2"/>
      <sheetName val="П2_Работы"/>
      <sheetName val="П3_Свод"/>
      <sheetName val="П4_Стуктура"/>
      <sheetName val="П9_Справка"/>
      <sheetName val="П10_Тарифы"/>
      <sheetName val="Экономика"/>
      <sheetName val="2020"/>
      <sheetName val="2021"/>
      <sheetName val="2022"/>
      <sheetName val="2023"/>
      <sheetName val="2024"/>
      <sheetName val="2025-2035"/>
      <sheetName val="Свод операционных затрат"/>
      <sheetName val="Расшифровка ОР"/>
      <sheetName val="ИПР 20-24"/>
      <sheetName val="Лист3"/>
    </sheetNames>
    <sheetDataSet>
      <sheetData sheetId="0"/>
      <sheetData sheetId="1"/>
      <sheetData sheetId="2">
        <row r="36">
          <cell r="N36">
            <v>0</v>
          </cell>
          <cell r="BT36">
            <v>0</v>
          </cell>
        </row>
        <row r="247">
          <cell r="BS247">
            <v>0.79928266000000003</v>
          </cell>
          <cell r="BT247">
            <v>8.64133954293</v>
          </cell>
        </row>
      </sheetData>
      <sheetData sheetId="3">
        <row r="35">
          <cell r="BR35">
            <v>0.79928266000000003</v>
          </cell>
          <cell r="BS35">
            <v>8.64133954293</v>
          </cell>
          <cell r="BT35">
            <v>12.726605241199199</v>
          </cell>
          <cell r="BU35">
            <v>23.744215929754944</v>
          </cell>
          <cell r="BV35">
            <v>32.646602212143328</v>
          </cell>
          <cell r="BW35">
            <v>99.180444510332507</v>
          </cell>
          <cell r="BY35">
            <v>177.73849009635998</v>
          </cell>
        </row>
        <row r="36">
          <cell r="BS36">
            <v>0</v>
          </cell>
          <cell r="BT36">
            <v>5.9859999999999998</v>
          </cell>
          <cell r="BU36">
            <v>6.1070000000000002</v>
          </cell>
          <cell r="BV36">
            <v>6.2110000000000003</v>
          </cell>
          <cell r="BW36">
            <v>12.541</v>
          </cell>
          <cell r="BY36">
            <v>30.845000000000002</v>
          </cell>
        </row>
        <row r="37">
          <cell r="I37">
            <v>48</v>
          </cell>
          <cell r="BR37">
            <v>0.79928266000000003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1_Исходная"/>
      <sheetName val="П2_Работы_2"/>
      <sheetName val="П2_Работы"/>
      <sheetName val="П3_Свод"/>
      <sheetName val="П4_Стуктура"/>
      <sheetName val="П9_Справка"/>
      <sheetName val="П10_Тарифы"/>
      <sheetName val="Экономика"/>
      <sheetName val="2020"/>
      <sheetName val="2021"/>
      <sheetName val="2022"/>
      <sheetName val="2023"/>
      <sheetName val="2024"/>
      <sheetName val="2025-2035"/>
      <sheetName val="Свод операционных затрат"/>
      <sheetName val="Расшифровка ОР"/>
      <sheetName val="ИПР 20-24"/>
      <sheetName val="Лист3"/>
    </sheetNames>
    <sheetDataSet>
      <sheetData sheetId="0"/>
      <sheetData sheetId="1"/>
      <sheetData sheetId="2">
        <row r="36">
          <cell r="P36">
            <v>47</v>
          </cell>
          <cell r="Q36">
            <v>44</v>
          </cell>
          <cell r="R36">
            <v>317</v>
          </cell>
          <cell r="BV36">
            <v>0.9719810775342721</v>
          </cell>
          <cell r="BW36">
            <v>0.94633732144613392</v>
          </cell>
          <cell r="BX36">
            <v>7.0906474575991236</v>
          </cell>
        </row>
        <row r="37">
          <cell r="P37">
            <v>13</v>
          </cell>
          <cell r="Q37">
            <v>16</v>
          </cell>
          <cell r="R37">
            <v>323</v>
          </cell>
          <cell r="BV37">
            <v>0.26884582995628803</v>
          </cell>
          <cell r="BW37">
            <v>0.3441226623440487</v>
          </cell>
          <cell r="BX37">
            <v>7.2248552959133026</v>
          </cell>
        </row>
        <row r="98">
          <cell r="P98">
            <v>1119</v>
          </cell>
          <cell r="Q98">
            <v>1141</v>
          </cell>
          <cell r="R98">
            <v>1199</v>
          </cell>
          <cell r="BV98">
            <v>10.698154740000001</v>
          </cell>
          <cell r="BW98">
            <v>10.90848486</v>
          </cell>
          <cell r="BX98">
            <v>11.462991540000001</v>
          </cell>
        </row>
        <row r="99">
          <cell r="P99">
            <v>987</v>
          </cell>
          <cell r="Q99">
            <v>1756</v>
          </cell>
          <cell r="R99">
            <v>5616</v>
          </cell>
          <cell r="BV99">
            <v>9.4361740200000011</v>
          </cell>
          <cell r="BW99">
            <v>16.78816776</v>
          </cell>
          <cell r="BX99">
            <v>53.691543360000004</v>
          </cell>
        </row>
        <row r="109">
          <cell r="BV109">
            <v>0</v>
          </cell>
          <cell r="BW109">
            <v>0</v>
          </cell>
          <cell r="BX109">
            <v>0</v>
          </cell>
        </row>
        <row r="110">
          <cell r="R110">
            <v>367</v>
          </cell>
          <cell r="BV110">
            <v>0</v>
          </cell>
          <cell r="BW110">
            <v>0</v>
          </cell>
          <cell r="BX110">
            <v>7.2969298757486953</v>
          </cell>
        </row>
        <row r="112">
          <cell r="R112">
            <v>37</v>
          </cell>
          <cell r="BV112">
            <v>0</v>
          </cell>
          <cell r="BW112">
            <v>0</v>
          </cell>
          <cell r="BX112">
            <v>0.82761500293743706</v>
          </cell>
        </row>
        <row r="114">
          <cell r="R114">
            <v>273</v>
          </cell>
          <cell r="BV114">
            <v>0</v>
          </cell>
          <cell r="BW114">
            <v>0</v>
          </cell>
          <cell r="BX114">
            <v>5.4279614607067943</v>
          </cell>
        </row>
        <row r="116">
          <cell r="R116">
            <v>23</v>
          </cell>
          <cell r="BV116">
            <v>0</v>
          </cell>
          <cell r="BW116">
            <v>0</v>
          </cell>
          <cell r="BX116">
            <v>0.51446338020435278</v>
          </cell>
        </row>
        <row r="203">
          <cell r="P203">
            <v>26</v>
          </cell>
          <cell r="Q203">
            <v>46</v>
          </cell>
          <cell r="R203">
            <v>117</v>
          </cell>
          <cell r="BV203">
            <v>0.27880308291763201</v>
          </cell>
          <cell r="BW203">
            <v>0.51299767256844298</v>
          </cell>
          <cell r="BX203">
            <v>1.3569903651766988</v>
          </cell>
        </row>
        <row r="204">
          <cell r="P204">
            <v>2</v>
          </cell>
          <cell r="Q204">
            <v>2</v>
          </cell>
          <cell r="R204">
            <v>109</v>
          </cell>
          <cell r="BV204">
            <v>3.6765241703424004E-2</v>
          </cell>
          <cell r="BW204">
            <v>3.8235851371560964E-2</v>
          </cell>
          <cell r="BX204">
            <v>2.1672080557400752</v>
          </cell>
        </row>
        <row r="206">
          <cell r="P206">
            <v>20</v>
          </cell>
          <cell r="Q206">
            <v>20</v>
          </cell>
          <cell r="R206">
            <v>99</v>
          </cell>
          <cell r="BV206">
            <v>0.41360896916352002</v>
          </cell>
          <cell r="BW206">
            <v>0.43015332793006089</v>
          </cell>
          <cell r="BX206">
            <v>2.2144293321839532</v>
          </cell>
        </row>
        <row r="207">
          <cell r="BV207">
            <v>0</v>
          </cell>
          <cell r="BW207">
            <v>0</v>
          </cell>
          <cell r="BX207">
            <v>0</v>
          </cell>
        </row>
        <row r="208">
          <cell r="P208">
            <v>19</v>
          </cell>
          <cell r="Q208">
            <v>49</v>
          </cell>
          <cell r="R208">
            <v>270</v>
          </cell>
          <cell r="BV208">
            <v>0.20374071443980804</v>
          </cell>
          <cell r="BW208">
            <v>0.54645404251855878</v>
          </cell>
          <cell r="BX208">
            <v>3.1315162273308434</v>
          </cell>
        </row>
        <row r="209">
          <cell r="P209">
            <v>0</v>
          </cell>
          <cell r="Q209">
            <v>1</v>
          </cell>
          <cell r="R209">
            <v>81</v>
          </cell>
          <cell r="BV209">
            <v>0</v>
          </cell>
          <cell r="BW209">
            <v>1.9117925685780482E-2</v>
          </cell>
          <cell r="BX209">
            <v>1.610494059770148</v>
          </cell>
        </row>
        <row r="211">
          <cell r="P211">
            <v>5</v>
          </cell>
          <cell r="Q211">
            <v>8</v>
          </cell>
          <cell r="R211">
            <v>60</v>
          </cell>
          <cell r="BV211">
            <v>0.10340224229088001</v>
          </cell>
          <cell r="BW211">
            <v>0.17206133117202435</v>
          </cell>
          <cell r="BX211">
            <v>1.34207838314179</v>
          </cell>
        </row>
        <row r="241">
          <cell r="M241">
            <v>2</v>
          </cell>
          <cell r="N241">
            <v>0</v>
          </cell>
          <cell r="P241">
            <v>9</v>
          </cell>
          <cell r="Q241">
            <v>12</v>
          </cell>
          <cell r="R241">
            <v>41</v>
          </cell>
          <cell r="BS241">
            <v>0.23764572</v>
          </cell>
          <cell r="BT241">
            <v>0</v>
          </cell>
          <cell r="BU241">
            <v>0</v>
          </cell>
          <cell r="BV241">
            <v>1.1994660105742079</v>
          </cell>
          <cell r="BW241">
            <v>1.6632595346629018</v>
          </cell>
          <cell r="BX241">
            <v>5.9101155465021797</v>
          </cell>
        </row>
        <row r="242">
          <cell r="M242">
            <v>1</v>
          </cell>
          <cell r="N242">
            <v>1</v>
          </cell>
          <cell r="P242">
            <v>1</v>
          </cell>
          <cell r="Q242">
            <v>2</v>
          </cell>
          <cell r="R242">
            <v>5</v>
          </cell>
          <cell r="BS242">
            <v>0.11882286</v>
          </cell>
          <cell r="BT242">
            <v>0.12321930582</v>
          </cell>
          <cell r="BU242">
            <v>0</v>
          </cell>
          <cell r="BV242">
            <v>0.133274001174912</v>
          </cell>
          <cell r="BW242">
            <v>0.27720992244381698</v>
          </cell>
          <cell r="BX242">
            <v>0.72074579835392438</v>
          </cell>
        </row>
        <row r="247">
          <cell r="BU247">
            <v>0</v>
          </cell>
        </row>
      </sheetData>
      <sheetData sheetId="3"/>
      <sheetData sheetId="4">
        <row r="29">
          <cell r="BT29">
            <v>0</v>
          </cell>
          <cell r="BW29">
            <v>18.648</v>
          </cell>
        </row>
        <row r="30">
          <cell r="K30">
            <v>1</v>
          </cell>
          <cell r="BT30">
            <v>18.713000000000001</v>
          </cell>
          <cell r="BW30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1_Исходная"/>
      <sheetName val="П2_Работы_2"/>
      <sheetName val="П2_Работы"/>
      <sheetName val="П3_Свод"/>
      <sheetName val="П4_Стуктура"/>
      <sheetName val="П9_Справка"/>
      <sheetName val="П10_Тарифы"/>
      <sheetName val="Экономика"/>
      <sheetName val="2020"/>
      <sheetName val="2021"/>
      <sheetName val="2022"/>
      <sheetName val="2023"/>
      <sheetName val="2024"/>
      <sheetName val="2025-2035"/>
      <sheetName val="Свод операционных затрат"/>
      <sheetName val="Расшифровка ОР"/>
      <sheetName val="ИПР 20-24"/>
      <sheetName val="Лист3"/>
    </sheetNames>
    <sheetDataSet>
      <sheetData sheetId="0"/>
      <sheetData sheetId="1"/>
      <sheetData sheetId="2"/>
      <sheetData sheetId="3"/>
      <sheetData sheetId="4">
        <row r="29">
          <cell r="BU29">
            <v>6.1067999999999998</v>
          </cell>
          <cell r="BV29">
            <v>6.1067999999999989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U18"/>
  <sheetViews>
    <sheetView topLeftCell="AA1" zoomScale="70" zoomScaleNormal="70" workbookViewId="0">
      <selection activeCell="AK3" sqref="AK3:AT4"/>
    </sheetView>
  </sheetViews>
  <sheetFormatPr defaultRowHeight="15" x14ac:dyDescent="0.25"/>
  <cols>
    <col min="1" max="1" width="9.140625" style="30"/>
    <col min="2" max="2" width="9.140625" style="30" customWidth="1"/>
    <col min="3" max="3" width="27" style="30" customWidth="1"/>
    <col min="4" max="4" width="15.28515625" style="30" customWidth="1"/>
    <col min="5" max="5" width="9.140625" style="30"/>
    <col min="6" max="6" width="12.140625" style="30" customWidth="1"/>
    <col min="7" max="7" width="9.140625" style="30"/>
    <col min="8" max="9" width="11.28515625" style="30" customWidth="1"/>
    <col min="10" max="11" width="15.5703125" style="30" customWidth="1"/>
    <col min="12" max="13" width="11.7109375" style="30" bestFit="1" customWidth="1"/>
    <col min="14" max="14" width="13.42578125" style="30" customWidth="1"/>
    <col min="15" max="21" width="11.7109375" style="30" bestFit="1" customWidth="1"/>
    <col min="22" max="22" width="12.85546875" style="30" bestFit="1" customWidth="1"/>
    <col min="23" max="24" width="11.7109375" style="30" bestFit="1" customWidth="1"/>
    <col min="25" max="25" width="12.85546875" style="30" bestFit="1" customWidth="1"/>
    <col min="26" max="26" width="11.7109375" style="30" bestFit="1" customWidth="1"/>
    <col min="27" max="27" width="12.85546875" style="30" bestFit="1" customWidth="1"/>
    <col min="28" max="29" width="11.7109375" style="30" bestFit="1" customWidth="1"/>
    <col min="30" max="30" width="12.85546875" style="30" bestFit="1" customWidth="1"/>
    <col min="31" max="16384" width="9.140625" style="30"/>
  </cols>
  <sheetData>
    <row r="2" spans="2:47" s="19" customFormat="1" x14ac:dyDescent="0.25">
      <c r="AP2" s="73" t="s">
        <v>141</v>
      </c>
      <c r="AQ2" s="73"/>
      <c r="AR2" s="73"/>
      <c r="AS2" s="73"/>
      <c r="AT2" s="73"/>
    </row>
    <row r="3" spans="2:47" s="19" customFormat="1" x14ac:dyDescent="0.25">
      <c r="AK3" s="68" t="s">
        <v>173</v>
      </c>
      <c r="AL3" s="69"/>
      <c r="AM3" s="69"/>
      <c r="AN3" s="69"/>
      <c r="AO3" s="69"/>
      <c r="AP3" s="69"/>
      <c r="AQ3" s="69"/>
      <c r="AR3" s="69"/>
      <c r="AS3" s="69"/>
      <c r="AT3" s="69"/>
    </row>
    <row r="4" spans="2:47" s="19" customFormat="1" x14ac:dyDescent="0.25">
      <c r="AK4" s="69"/>
      <c r="AL4" s="69"/>
      <c r="AM4" s="69"/>
      <c r="AN4" s="69"/>
      <c r="AO4" s="69"/>
      <c r="AP4" s="69"/>
      <c r="AQ4" s="69"/>
      <c r="AR4" s="69"/>
      <c r="AS4" s="69"/>
      <c r="AT4" s="69"/>
    </row>
    <row r="5" spans="2:47" s="19" customFormat="1" x14ac:dyDescent="0.25">
      <c r="B5" s="77" t="s">
        <v>143</v>
      </c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</row>
    <row r="6" spans="2:47" s="19" customFormat="1" x14ac:dyDescent="0.25">
      <c r="B6" s="77" t="s">
        <v>172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</row>
    <row r="7" spans="2:47" s="19" customFormat="1" x14ac:dyDescent="0.25">
      <c r="G7" s="76"/>
      <c r="H7" s="76"/>
      <c r="I7" s="76"/>
      <c r="J7" s="76"/>
    </row>
    <row r="8" spans="2:47" s="19" customFormat="1" x14ac:dyDescent="0.25"/>
    <row r="9" spans="2:47" s="20" customFormat="1" ht="85.5" customHeight="1" x14ac:dyDescent="0.25">
      <c r="B9" s="81" t="s">
        <v>21</v>
      </c>
      <c r="C9" s="81" t="s">
        <v>22</v>
      </c>
      <c r="D9" s="81" t="s">
        <v>0</v>
      </c>
      <c r="E9" s="84" t="s">
        <v>1</v>
      </c>
      <c r="F9" s="81" t="s">
        <v>3</v>
      </c>
      <c r="G9" s="78" t="s">
        <v>4</v>
      </c>
      <c r="H9" s="79"/>
      <c r="I9" s="80"/>
      <c r="J9" s="74" t="s">
        <v>8</v>
      </c>
      <c r="K9" s="74" t="s">
        <v>9</v>
      </c>
      <c r="L9" s="70" t="s">
        <v>20</v>
      </c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2"/>
    </row>
    <row r="10" spans="2:47" s="20" customFormat="1" ht="60.75" customHeight="1" x14ac:dyDescent="0.25">
      <c r="B10" s="82"/>
      <c r="C10" s="82"/>
      <c r="D10" s="82"/>
      <c r="E10" s="85"/>
      <c r="F10" s="83"/>
      <c r="G10" s="78" t="s">
        <v>2</v>
      </c>
      <c r="H10" s="79"/>
      <c r="I10" s="80"/>
      <c r="J10" s="75"/>
      <c r="K10" s="75"/>
      <c r="L10" s="70" t="s">
        <v>11</v>
      </c>
      <c r="M10" s="71"/>
      <c r="N10" s="71"/>
      <c r="O10" s="71"/>
      <c r="P10" s="72"/>
      <c r="Q10" s="70" t="s">
        <v>17</v>
      </c>
      <c r="R10" s="71"/>
      <c r="S10" s="71"/>
      <c r="T10" s="71"/>
      <c r="U10" s="72"/>
      <c r="V10" s="70" t="s">
        <v>18</v>
      </c>
      <c r="W10" s="71"/>
      <c r="X10" s="71"/>
      <c r="Y10" s="71"/>
      <c r="Z10" s="72"/>
      <c r="AA10" s="70" t="s">
        <v>132</v>
      </c>
      <c r="AB10" s="71"/>
      <c r="AC10" s="71"/>
      <c r="AD10" s="71"/>
      <c r="AE10" s="72"/>
      <c r="AF10" s="70" t="s">
        <v>133</v>
      </c>
      <c r="AG10" s="71"/>
      <c r="AH10" s="71"/>
      <c r="AI10" s="71"/>
      <c r="AJ10" s="72"/>
      <c r="AK10" s="70" t="s">
        <v>164</v>
      </c>
      <c r="AL10" s="71"/>
      <c r="AM10" s="71"/>
      <c r="AN10" s="71"/>
      <c r="AO10" s="72"/>
      <c r="AP10" s="70" t="s">
        <v>19</v>
      </c>
      <c r="AQ10" s="71"/>
      <c r="AR10" s="71"/>
      <c r="AS10" s="71"/>
      <c r="AT10" s="72"/>
    </row>
    <row r="11" spans="2:47" s="24" customFormat="1" ht="217.5" customHeight="1" x14ac:dyDescent="0.25">
      <c r="B11" s="83"/>
      <c r="C11" s="83"/>
      <c r="D11" s="83"/>
      <c r="E11" s="86"/>
      <c r="F11" s="21" t="s">
        <v>2</v>
      </c>
      <c r="G11" s="22" t="s">
        <v>5</v>
      </c>
      <c r="H11" s="22" t="s">
        <v>6</v>
      </c>
      <c r="I11" s="22" t="s">
        <v>7</v>
      </c>
      <c r="J11" s="21" t="s">
        <v>2</v>
      </c>
      <c r="K11" s="21" t="s">
        <v>10</v>
      </c>
      <c r="L11" s="23" t="s">
        <v>12</v>
      </c>
      <c r="M11" s="22" t="s">
        <v>13</v>
      </c>
      <c r="N11" s="22" t="s">
        <v>14</v>
      </c>
      <c r="O11" s="22" t="s">
        <v>15</v>
      </c>
      <c r="P11" s="22" t="s">
        <v>16</v>
      </c>
      <c r="Q11" s="22" t="s">
        <v>12</v>
      </c>
      <c r="R11" s="22" t="s">
        <v>13</v>
      </c>
      <c r="S11" s="22" t="s">
        <v>14</v>
      </c>
      <c r="T11" s="22" t="s">
        <v>15</v>
      </c>
      <c r="U11" s="22" t="s">
        <v>16</v>
      </c>
      <c r="V11" s="22" t="s">
        <v>12</v>
      </c>
      <c r="W11" s="22" t="s">
        <v>13</v>
      </c>
      <c r="X11" s="22" t="s">
        <v>14</v>
      </c>
      <c r="Y11" s="22" t="s">
        <v>15</v>
      </c>
      <c r="Z11" s="22" t="s">
        <v>16</v>
      </c>
      <c r="AA11" s="22" t="s">
        <v>12</v>
      </c>
      <c r="AB11" s="22" t="s">
        <v>13</v>
      </c>
      <c r="AC11" s="22" t="s">
        <v>14</v>
      </c>
      <c r="AD11" s="22" t="s">
        <v>15</v>
      </c>
      <c r="AE11" s="22" t="s">
        <v>16</v>
      </c>
      <c r="AF11" s="22" t="s">
        <v>12</v>
      </c>
      <c r="AG11" s="22" t="s">
        <v>13</v>
      </c>
      <c r="AH11" s="22" t="s">
        <v>14</v>
      </c>
      <c r="AI11" s="22" t="s">
        <v>15</v>
      </c>
      <c r="AJ11" s="22" t="s">
        <v>16</v>
      </c>
      <c r="AK11" s="22" t="s">
        <v>12</v>
      </c>
      <c r="AL11" s="22" t="s">
        <v>13</v>
      </c>
      <c r="AM11" s="22" t="s">
        <v>14</v>
      </c>
      <c r="AN11" s="22" t="s">
        <v>15</v>
      </c>
      <c r="AO11" s="22" t="s">
        <v>16</v>
      </c>
      <c r="AP11" s="22" t="s">
        <v>12</v>
      </c>
      <c r="AQ11" s="22" t="s">
        <v>13</v>
      </c>
      <c r="AR11" s="22" t="s">
        <v>14</v>
      </c>
      <c r="AS11" s="22" t="s">
        <v>15</v>
      </c>
      <c r="AT11" s="22" t="s">
        <v>16</v>
      </c>
    </row>
    <row r="12" spans="2:47" s="19" customFormat="1" ht="30" x14ac:dyDescent="0.25">
      <c r="B12" s="25">
        <v>1</v>
      </c>
      <c r="C12" s="26" t="s">
        <v>45</v>
      </c>
      <c r="D12" s="27"/>
      <c r="E12" s="27"/>
      <c r="F12" s="27"/>
      <c r="G12" s="28">
        <f>J12</f>
        <v>245.24149811563194</v>
      </c>
      <c r="H12" s="28">
        <f>J12</f>
        <v>245.24149811563194</v>
      </c>
      <c r="I12" s="27"/>
      <c r="J12" s="28">
        <f>SUM(J13:J13)</f>
        <v>245.24149811563194</v>
      </c>
      <c r="K12" s="28">
        <v>0</v>
      </c>
      <c r="L12" s="28">
        <f>SUM(M12:P12)</f>
        <v>0.95913919199999997</v>
      </c>
      <c r="M12" s="28">
        <f>SUM(M13:M13)</f>
        <v>0</v>
      </c>
      <c r="N12" s="28">
        <f>SUM(N13:N13)</f>
        <v>0</v>
      </c>
      <c r="O12" s="36">
        <f>SUM(O13:O13)</f>
        <v>0.95913919199999997</v>
      </c>
      <c r="P12" s="36">
        <f>SUM(P13:P13)</f>
        <v>0</v>
      </c>
      <c r="Q12" s="36">
        <f>SUM(R12:U12)</f>
        <v>10.369607451516</v>
      </c>
      <c r="R12" s="36">
        <f>SUM(R13:R13)</f>
        <v>0</v>
      </c>
      <c r="S12" s="36">
        <f>SUM(S13:S13)</f>
        <v>0</v>
      </c>
      <c r="T12" s="36">
        <f>SUM(T13:T13)</f>
        <v>10.369607451516</v>
      </c>
      <c r="U12" s="36">
        <f>SUM(U13:U13)</f>
        <v>0</v>
      </c>
      <c r="V12" s="36">
        <f>SUM(W12:Z12)</f>
        <v>21.479996289439036</v>
      </c>
      <c r="W12" s="36">
        <f>SUM(W13:W13)</f>
        <v>0</v>
      </c>
      <c r="X12" s="36">
        <f>SUM(X13:X13)</f>
        <v>0</v>
      </c>
      <c r="Y12" s="36">
        <f>SUM(Y13:Y13)</f>
        <v>21.479996289439036</v>
      </c>
      <c r="Z12" s="36">
        <f>SUM(Z13:Z13)</f>
        <v>0</v>
      </c>
      <c r="AA12" s="36">
        <f>SUM(AB12:AE12)</f>
        <v>34.822129115705934</v>
      </c>
      <c r="AB12" s="36">
        <f>SUM(AB13:AB13)</f>
        <v>0</v>
      </c>
      <c r="AC12" s="36">
        <f>SUM(AC13:AC13)</f>
        <v>0</v>
      </c>
      <c r="AD12" s="36">
        <f>SUM(AD13:AD13)</f>
        <v>34.822129115705934</v>
      </c>
      <c r="AE12" s="36">
        <f>SUM(AE13:AE13)</f>
        <v>0</v>
      </c>
      <c r="AF12" s="36">
        <f>SUM(AG12:AJ12)</f>
        <v>45.608992654571992</v>
      </c>
      <c r="AG12" s="36">
        <f>SUM(AG13:AG13)</f>
        <v>0</v>
      </c>
      <c r="AH12" s="36">
        <f>SUM(AH13:AH13)</f>
        <v>0</v>
      </c>
      <c r="AI12" s="36">
        <f>SUM(AI13:AI13)</f>
        <v>45.608992654571992</v>
      </c>
      <c r="AJ12" s="36">
        <f>SUM(AJ13:AJ13)</f>
        <v>0</v>
      </c>
      <c r="AK12" s="36">
        <f>SUM(AL12:AO12)</f>
        <v>132.001633412399</v>
      </c>
      <c r="AL12" s="36">
        <f>SUM(AL13:AL13)</f>
        <v>0</v>
      </c>
      <c r="AM12" s="36">
        <f>SUM(AM13:AM13)</f>
        <v>0</v>
      </c>
      <c r="AN12" s="36">
        <f>SUM(AN13:AN13)</f>
        <v>132.001633412399</v>
      </c>
      <c r="AO12" s="36">
        <f>SUM(AO13:AO13)</f>
        <v>0</v>
      </c>
      <c r="AP12" s="38">
        <f>SUM(AQ12:AT12)</f>
        <v>245.241498115632</v>
      </c>
      <c r="AQ12" s="36">
        <f>SUM(AQ13:AQ13)</f>
        <v>0</v>
      </c>
      <c r="AR12" s="36">
        <f>SUM(AR13:AR13)</f>
        <v>0</v>
      </c>
      <c r="AS12" s="36">
        <f>SUM(AS13:AS13)</f>
        <v>245.241498115632</v>
      </c>
      <c r="AT12" s="36">
        <f>SUM(AT13:AT13)</f>
        <v>0</v>
      </c>
      <c r="AU12" s="37"/>
    </row>
    <row r="13" spans="2:47" s="19" customFormat="1" ht="75" x14ac:dyDescent="0.25">
      <c r="B13" s="25">
        <v>2</v>
      </c>
      <c r="C13" s="26" t="s">
        <v>46</v>
      </c>
      <c r="D13" s="27"/>
      <c r="E13" s="27">
        <v>2020</v>
      </c>
      <c r="F13" s="27">
        <v>2030</v>
      </c>
      <c r="G13" s="28">
        <f>J13</f>
        <v>245.24149811563194</v>
      </c>
      <c r="H13" s="28">
        <f>J13</f>
        <v>245.24149811563194</v>
      </c>
      <c r="I13" s="29">
        <v>43804</v>
      </c>
      <c r="J13" s="28">
        <f>L13+Q13+V13+AA13+AF13+AK13</f>
        <v>245.24149811563194</v>
      </c>
      <c r="K13" s="28">
        <v>0</v>
      </c>
      <c r="L13" s="28">
        <f>SUM(M13:P13)</f>
        <v>0.95913919199999997</v>
      </c>
      <c r="M13" s="28">
        <v>0</v>
      </c>
      <c r="N13" s="28">
        <v>0</v>
      </c>
      <c r="O13" s="36">
        <f>[1]П2_Работы!$BS$247*1.2</f>
        <v>0.95913919199999997</v>
      </c>
      <c r="P13" s="36">
        <v>0</v>
      </c>
      <c r="Q13" s="36">
        <f>SUM(R13:U13)</f>
        <v>10.369607451516</v>
      </c>
      <c r="R13" s="36">
        <v>0</v>
      </c>
      <c r="S13" s="36">
        <v>0</v>
      </c>
      <c r="T13" s="36">
        <f>[1]П2_Работы!$BT$247*1.2</f>
        <v>10.369607451516</v>
      </c>
      <c r="U13" s="36">
        <v>0</v>
      </c>
      <c r="V13" s="36">
        <f>SUM(W13:Z13)</f>
        <v>21.479996289439036</v>
      </c>
      <c r="W13" s="36">
        <v>0</v>
      </c>
      <c r="X13" s="36">
        <v>0</v>
      </c>
      <c r="Y13" s="36">
        <f>([1]П3_Свод!$BT$35*1.2)+[1]П3_Свод!$BT$36+0.22207</f>
        <v>21.479996289439036</v>
      </c>
      <c r="Z13" s="36">
        <v>0</v>
      </c>
      <c r="AA13" s="36">
        <f>SUM(AB13:AE13)</f>
        <v>34.822129115705934</v>
      </c>
      <c r="AB13" s="36">
        <v>0</v>
      </c>
      <c r="AC13" s="36">
        <v>0</v>
      </c>
      <c r="AD13" s="36">
        <f>([1]П3_Свод!$BU$35*1.2)+[1]П3_Свод!$BU$36+0.22207</f>
        <v>34.822129115705934</v>
      </c>
      <c r="AE13" s="36">
        <v>0</v>
      </c>
      <c r="AF13" s="36">
        <f>SUM(AG13:AJ13)</f>
        <v>45.608992654571992</v>
      </c>
      <c r="AG13" s="36">
        <v>0</v>
      </c>
      <c r="AH13" s="36">
        <v>0</v>
      </c>
      <c r="AI13" s="36">
        <f>([1]П3_Свод!$BV$35*1.2)+[1]П3_Свод!$BV$36+0.22207</f>
        <v>45.608992654571992</v>
      </c>
      <c r="AJ13" s="36">
        <v>0</v>
      </c>
      <c r="AK13" s="36">
        <f>SUM(AL13:AO13)</f>
        <v>132.001633412399</v>
      </c>
      <c r="AL13" s="36">
        <v>0</v>
      </c>
      <c r="AM13" s="36">
        <v>0</v>
      </c>
      <c r="AN13" s="36">
        <f>([1]П3_Свод!$BW$35*1.2)+[1]П3_Свод!$BW$36+0.4441</f>
        <v>132.001633412399</v>
      </c>
      <c r="AO13" s="36">
        <v>0</v>
      </c>
      <c r="AP13" s="36">
        <f>SUM(AQ13:AT13)</f>
        <v>245.241498115632</v>
      </c>
      <c r="AQ13" s="36">
        <v>0</v>
      </c>
      <c r="AR13" s="36">
        <v>0</v>
      </c>
      <c r="AS13" s="36">
        <f>AN13+AI13+AD13+Y13+T13+O13</f>
        <v>245.241498115632</v>
      </c>
      <c r="AT13" s="36">
        <f>AO13+AJ13+AE13+Z13+U13+P13</f>
        <v>0</v>
      </c>
      <c r="AU13" s="37"/>
    </row>
    <row r="14" spans="2:47" s="19" customFormat="1" x14ac:dyDescent="0.25"/>
    <row r="15" spans="2:47" s="19" customFormat="1" x14ac:dyDescent="0.25"/>
    <row r="16" spans="2:47" s="19" customFormat="1" x14ac:dyDescent="0.25"/>
    <row r="17" s="19" customFormat="1" x14ac:dyDescent="0.25"/>
    <row r="18" s="19" customFormat="1" x14ac:dyDescent="0.25"/>
  </sheetData>
  <mergeCells count="22">
    <mergeCell ref="G10:I10"/>
    <mergeCell ref="B9:B11"/>
    <mergeCell ref="C9:C11"/>
    <mergeCell ref="D9:D11"/>
    <mergeCell ref="E9:E11"/>
    <mergeCell ref="F9:F10"/>
    <mergeCell ref="AK3:AT4"/>
    <mergeCell ref="AA10:AE10"/>
    <mergeCell ref="AP2:AT2"/>
    <mergeCell ref="J9:J10"/>
    <mergeCell ref="K9:K10"/>
    <mergeCell ref="L10:P10"/>
    <mergeCell ref="Q10:U10"/>
    <mergeCell ref="V10:Z10"/>
    <mergeCell ref="AF10:AJ10"/>
    <mergeCell ref="G7:J7"/>
    <mergeCell ref="B5:AT5"/>
    <mergeCell ref="B6:AT6"/>
    <mergeCell ref="AK10:AO10"/>
    <mergeCell ref="AP10:AT10"/>
    <mergeCell ref="L9:AT9"/>
    <mergeCell ref="G9:I9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  <colBreaks count="1" manualBreakCount="1">
    <brk id="16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AM13"/>
  <sheetViews>
    <sheetView topLeftCell="L1" workbookViewId="0">
      <selection activeCell="AD2" sqref="AD2:AM3"/>
    </sheetView>
  </sheetViews>
  <sheetFormatPr defaultRowHeight="15" x14ac:dyDescent="0.25"/>
  <cols>
    <col min="1" max="2" width="9.140625" style="9"/>
    <col min="3" max="3" width="26.42578125" style="9" customWidth="1"/>
    <col min="4" max="4" width="15.42578125" style="9" customWidth="1"/>
    <col min="5" max="5" width="10.28515625" style="9" customWidth="1"/>
    <col min="6" max="11" width="9.140625" style="9"/>
    <col min="12" max="12" width="10.42578125" style="9" customWidth="1"/>
    <col min="13" max="18" width="9.140625" style="9"/>
    <col min="19" max="19" width="10.7109375" style="9" customWidth="1"/>
    <col min="20" max="25" width="9.140625" style="9"/>
    <col min="26" max="26" width="10.5703125" style="9" customWidth="1"/>
    <col min="27" max="16384" width="9.140625" style="9"/>
  </cols>
  <sheetData>
    <row r="1" spans="2:39" x14ac:dyDescent="0.25">
      <c r="AI1" s="101" t="s">
        <v>154</v>
      </c>
      <c r="AJ1" s="101"/>
      <c r="AK1" s="101"/>
      <c r="AL1" s="101"/>
      <c r="AM1" s="101"/>
    </row>
    <row r="2" spans="2:39" ht="15" customHeight="1" x14ac:dyDescent="0.25">
      <c r="AD2" s="68" t="s">
        <v>176</v>
      </c>
      <c r="AE2" s="68"/>
      <c r="AF2" s="68"/>
      <c r="AG2" s="68"/>
      <c r="AH2" s="68"/>
      <c r="AI2" s="68"/>
      <c r="AJ2" s="68"/>
      <c r="AK2" s="68"/>
      <c r="AL2" s="68"/>
      <c r="AM2" s="68"/>
    </row>
    <row r="3" spans="2:39" x14ac:dyDescent="0.25">
      <c r="AD3" s="68"/>
      <c r="AE3" s="68"/>
      <c r="AF3" s="68"/>
      <c r="AG3" s="68"/>
      <c r="AH3" s="68"/>
      <c r="AI3" s="68"/>
      <c r="AJ3" s="68"/>
      <c r="AK3" s="68"/>
      <c r="AL3" s="68"/>
      <c r="AM3" s="68"/>
    </row>
    <row r="4" spans="2:39" x14ac:dyDescent="0.25"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</row>
    <row r="5" spans="2:39" x14ac:dyDescent="0.25">
      <c r="B5" s="113" t="s">
        <v>153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</row>
    <row r="6" spans="2:39" x14ac:dyDescent="0.25">
      <c r="B6" s="113" t="s">
        <v>172</v>
      </c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</row>
    <row r="7" spans="2:39" x14ac:dyDescent="0.25"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</row>
    <row r="8" spans="2:39" s="4" customFormat="1" ht="15" customHeight="1" x14ac:dyDescent="0.25">
      <c r="B8" s="105" t="s">
        <v>21</v>
      </c>
      <c r="C8" s="105" t="s">
        <v>22</v>
      </c>
      <c r="D8" s="105" t="s">
        <v>0</v>
      </c>
      <c r="E8" s="105" t="s">
        <v>65</v>
      </c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</row>
    <row r="9" spans="2:39" s="4" customFormat="1" x14ac:dyDescent="0.25">
      <c r="B9" s="105"/>
      <c r="C9" s="105"/>
      <c r="D9" s="105"/>
      <c r="E9" s="105" t="s">
        <v>60</v>
      </c>
      <c r="F9" s="105"/>
      <c r="G9" s="105"/>
      <c r="H9" s="105"/>
      <c r="I9" s="105"/>
      <c r="J9" s="105"/>
      <c r="K9" s="105"/>
      <c r="L9" s="105" t="s">
        <v>61</v>
      </c>
      <c r="M9" s="105"/>
      <c r="N9" s="105"/>
      <c r="O9" s="105"/>
      <c r="P9" s="105"/>
      <c r="Q9" s="105"/>
      <c r="R9" s="105"/>
      <c r="S9" s="105" t="s">
        <v>62</v>
      </c>
      <c r="T9" s="105"/>
      <c r="U9" s="105"/>
      <c r="V9" s="105"/>
      <c r="W9" s="105"/>
      <c r="X9" s="105"/>
      <c r="Y9" s="105"/>
      <c r="Z9" s="105" t="s">
        <v>63</v>
      </c>
      <c r="AA9" s="105"/>
      <c r="AB9" s="105"/>
      <c r="AC9" s="105"/>
      <c r="AD9" s="105"/>
      <c r="AE9" s="105"/>
      <c r="AF9" s="105"/>
      <c r="AG9" s="105" t="s">
        <v>64</v>
      </c>
      <c r="AH9" s="105"/>
      <c r="AI9" s="105"/>
      <c r="AJ9" s="105"/>
      <c r="AK9" s="105"/>
      <c r="AL9" s="105"/>
      <c r="AM9" s="105"/>
    </row>
    <row r="10" spans="2:39" s="4" customFormat="1" ht="45" x14ac:dyDescent="0.25">
      <c r="B10" s="105"/>
      <c r="C10" s="105"/>
      <c r="D10" s="105"/>
      <c r="E10" s="2" t="s">
        <v>49</v>
      </c>
      <c r="F10" s="105" t="s">
        <v>50</v>
      </c>
      <c r="G10" s="105"/>
      <c r="H10" s="105"/>
      <c r="I10" s="105"/>
      <c r="J10" s="105"/>
      <c r="K10" s="105"/>
      <c r="L10" s="2" t="s">
        <v>49</v>
      </c>
      <c r="M10" s="105" t="s">
        <v>50</v>
      </c>
      <c r="N10" s="105"/>
      <c r="O10" s="105"/>
      <c r="P10" s="105"/>
      <c r="Q10" s="105"/>
      <c r="R10" s="105"/>
      <c r="S10" s="2" t="s">
        <v>49</v>
      </c>
      <c r="T10" s="105" t="s">
        <v>50</v>
      </c>
      <c r="U10" s="105"/>
      <c r="V10" s="105"/>
      <c r="W10" s="105"/>
      <c r="X10" s="105"/>
      <c r="Y10" s="105"/>
      <c r="Z10" s="2" t="s">
        <v>49</v>
      </c>
      <c r="AA10" s="105" t="s">
        <v>50</v>
      </c>
      <c r="AB10" s="105"/>
      <c r="AC10" s="105"/>
      <c r="AD10" s="105"/>
      <c r="AE10" s="105"/>
      <c r="AF10" s="105"/>
      <c r="AG10" s="2" t="s">
        <v>49</v>
      </c>
      <c r="AH10" s="105" t="s">
        <v>50</v>
      </c>
      <c r="AI10" s="105"/>
      <c r="AJ10" s="105"/>
      <c r="AK10" s="105"/>
      <c r="AL10" s="105"/>
      <c r="AM10" s="105"/>
    </row>
    <row r="11" spans="2:39" s="4" customFormat="1" ht="60" x14ac:dyDescent="0.25">
      <c r="B11" s="105"/>
      <c r="C11" s="105"/>
      <c r="D11" s="105"/>
      <c r="E11" s="2" t="s">
        <v>48</v>
      </c>
      <c r="F11" s="2" t="s">
        <v>48</v>
      </c>
      <c r="G11" s="2" t="s">
        <v>52</v>
      </c>
      <c r="H11" s="2" t="s">
        <v>53</v>
      </c>
      <c r="I11" s="2" t="s">
        <v>54</v>
      </c>
      <c r="J11" s="2" t="s">
        <v>55</v>
      </c>
      <c r="K11" s="2" t="s">
        <v>59</v>
      </c>
      <c r="L11" s="2" t="s">
        <v>48</v>
      </c>
      <c r="M11" s="2" t="s">
        <v>48</v>
      </c>
      <c r="N11" s="2" t="s">
        <v>52</v>
      </c>
      <c r="O11" s="2" t="s">
        <v>53</v>
      </c>
      <c r="P11" s="2" t="s">
        <v>54</v>
      </c>
      <c r="Q11" s="2" t="s">
        <v>55</v>
      </c>
      <c r="R11" s="2" t="s">
        <v>59</v>
      </c>
      <c r="S11" s="2" t="s">
        <v>48</v>
      </c>
      <c r="T11" s="2" t="s">
        <v>48</v>
      </c>
      <c r="U11" s="2" t="s">
        <v>52</v>
      </c>
      <c r="V11" s="2" t="s">
        <v>53</v>
      </c>
      <c r="W11" s="2" t="s">
        <v>54</v>
      </c>
      <c r="X11" s="2" t="s">
        <v>55</v>
      </c>
      <c r="Y11" s="2" t="s">
        <v>59</v>
      </c>
      <c r="Z11" s="2" t="s">
        <v>48</v>
      </c>
      <c r="AA11" s="2" t="s">
        <v>48</v>
      </c>
      <c r="AB11" s="2" t="s">
        <v>52</v>
      </c>
      <c r="AC11" s="2" t="s">
        <v>53</v>
      </c>
      <c r="AD11" s="2" t="s">
        <v>54</v>
      </c>
      <c r="AE11" s="2" t="s">
        <v>55</v>
      </c>
      <c r="AF11" s="2" t="s">
        <v>59</v>
      </c>
      <c r="AG11" s="2" t="s">
        <v>48</v>
      </c>
      <c r="AH11" s="2" t="s">
        <v>48</v>
      </c>
      <c r="AI11" s="2" t="s">
        <v>52</v>
      </c>
      <c r="AJ11" s="2" t="s">
        <v>53</v>
      </c>
      <c r="AK11" s="2" t="s">
        <v>54</v>
      </c>
      <c r="AL11" s="2" t="s">
        <v>55</v>
      </c>
      <c r="AM11" s="2" t="s">
        <v>59</v>
      </c>
    </row>
    <row r="12" spans="2:39" ht="30" x14ac:dyDescent="0.25">
      <c r="B12" s="6">
        <v>1</v>
      </c>
      <c r="C12" s="7" t="s">
        <v>45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</row>
    <row r="13" spans="2:39" ht="75" x14ac:dyDescent="0.25">
      <c r="B13" s="6">
        <v>2</v>
      </c>
      <c r="C13" s="7" t="s">
        <v>46</v>
      </c>
      <c r="D13" s="6"/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17">
        <f>'П-7.1'!G14</f>
        <v>0.79928266000000003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17">
        <f>AA13</f>
        <v>0.79928266000000003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</row>
  </sheetData>
  <mergeCells count="19">
    <mergeCell ref="B4:AM4"/>
    <mergeCell ref="B5:AM5"/>
    <mergeCell ref="B6:AM6"/>
    <mergeCell ref="AD2:AM3"/>
    <mergeCell ref="AI1:AM1"/>
    <mergeCell ref="AG9:AM9"/>
    <mergeCell ref="B8:B11"/>
    <mergeCell ref="C8:C11"/>
    <mergeCell ref="D8:D11"/>
    <mergeCell ref="AH10:AM10"/>
    <mergeCell ref="E8:AM8"/>
    <mergeCell ref="F10:K10"/>
    <mergeCell ref="M10:R10"/>
    <mergeCell ref="T10:Y10"/>
    <mergeCell ref="AA10:AF10"/>
    <mergeCell ref="S9:Y9"/>
    <mergeCell ref="Z9:AF9"/>
    <mergeCell ref="E9:K9"/>
    <mergeCell ref="L9:R9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BH13"/>
  <sheetViews>
    <sheetView topLeftCell="L1" workbookViewId="0">
      <selection activeCell="BA13" sqref="BA13"/>
    </sheetView>
  </sheetViews>
  <sheetFormatPr defaultRowHeight="15" x14ac:dyDescent="0.25"/>
  <cols>
    <col min="1" max="2" width="9.140625" style="10"/>
    <col min="3" max="3" width="27.85546875" style="10" customWidth="1"/>
    <col min="4" max="4" width="12" style="10" customWidth="1"/>
    <col min="5" max="16384" width="9.140625" style="10"/>
  </cols>
  <sheetData>
    <row r="1" spans="2:60" x14ac:dyDescent="0.25">
      <c r="BE1" s="114" t="s">
        <v>156</v>
      </c>
      <c r="BF1" s="114"/>
      <c r="BG1" s="114"/>
      <c r="BH1" s="114"/>
    </row>
    <row r="2" spans="2:60" ht="15" customHeight="1" x14ac:dyDescent="0.25">
      <c r="BA2" s="68" t="s">
        <v>176</v>
      </c>
      <c r="BB2" s="122"/>
      <c r="BC2" s="122"/>
      <c r="BD2" s="122"/>
      <c r="BE2" s="122"/>
      <c r="BF2" s="122"/>
      <c r="BG2" s="122"/>
      <c r="BH2" s="122"/>
    </row>
    <row r="3" spans="2:60" x14ac:dyDescent="0.25">
      <c r="BA3" s="122"/>
      <c r="BB3" s="122"/>
      <c r="BC3" s="122"/>
      <c r="BD3" s="122"/>
      <c r="BE3" s="122"/>
      <c r="BF3" s="122"/>
      <c r="BG3" s="122"/>
      <c r="BH3" s="122"/>
    </row>
    <row r="4" spans="2:60" x14ac:dyDescent="0.25">
      <c r="B4" s="102" t="s">
        <v>130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</row>
    <row r="5" spans="2:60" x14ac:dyDescent="0.25">
      <c r="B5" s="102" t="s">
        <v>155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102"/>
    </row>
    <row r="6" spans="2:60" x14ac:dyDescent="0.25">
      <c r="B6" s="102" t="s">
        <v>172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  <c r="BG6" s="102"/>
      <c r="BH6" s="102"/>
    </row>
    <row r="8" spans="2:60" x14ac:dyDescent="0.25">
      <c r="B8" s="105" t="s">
        <v>21</v>
      </c>
      <c r="C8" s="105" t="s">
        <v>22</v>
      </c>
      <c r="D8" s="105" t="s">
        <v>0</v>
      </c>
      <c r="E8" s="116" t="s">
        <v>69</v>
      </c>
      <c r="F8" s="117"/>
      <c r="G8" s="117"/>
      <c r="H8" s="117"/>
      <c r="I8" s="117"/>
      <c r="J8" s="117"/>
      <c r="K8" s="118"/>
      <c r="L8" s="115" t="s">
        <v>71</v>
      </c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  <c r="AU8" s="115"/>
      <c r="AV8" s="115"/>
      <c r="AW8" s="115"/>
      <c r="AX8" s="115"/>
      <c r="AY8" s="115"/>
      <c r="AZ8" s="115"/>
      <c r="BA8" s="115"/>
      <c r="BB8" s="115"/>
      <c r="BC8" s="115"/>
      <c r="BD8" s="115"/>
      <c r="BE8" s="115"/>
      <c r="BF8" s="115"/>
      <c r="BG8" s="115"/>
      <c r="BH8" s="115"/>
    </row>
    <row r="9" spans="2:60" x14ac:dyDescent="0.25">
      <c r="B9" s="105"/>
      <c r="C9" s="105"/>
      <c r="D9" s="105"/>
      <c r="E9" s="119"/>
      <c r="F9" s="120"/>
      <c r="G9" s="120"/>
      <c r="H9" s="120"/>
      <c r="I9" s="120"/>
      <c r="J9" s="120"/>
      <c r="K9" s="121"/>
      <c r="L9" s="115" t="s">
        <v>11</v>
      </c>
      <c r="M9" s="115"/>
      <c r="N9" s="115"/>
      <c r="O9" s="115"/>
      <c r="P9" s="115"/>
      <c r="Q9" s="115"/>
      <c r="R9" s="115"/>
      <c r="S9" s="115" t="s">
        <v>17</v>
      </c>
      <c r="T9" s="115"/>
      <c r="U9" s="115"/>
      <c r="V9" s="115"/>
      <c r="W9" s="115"/>
      <c r="X9" s="115"/>
      <c r="Y9" s="115"/>
      <c r="Z9" s="115" t="s">
        <v>18</v>
      </c>
      <c r="AA9" s="115"/>
      <c r="AB9" s="115"/>
      <c r="AC9" s="115"/>
      <c r="AD9" s="115"/>
      <c r="AE9" s="115"/>
      <c r="AF9" s="115"/>
      <c r="AG9" s="115" t="s">
        <v>132</v>
      </c>
      <c r="AH9" s="115"/>
      <c r="AI9" s="115"/>
      <c r="AJ9" s="115"/>
      <c r="AK9" s="115"/>
      <c r="AL9" s="115"/>
      <c r="AM9" s="115"/>
      <c r="AN9" s="115" t="s">
        <v>133</v>
      </c>
      <c r="AO9" s="115"/>
      <c r="AP9" s="115"/>
      <c r="AQ9" s="115"/>
      <c r="AR9" s="115"/>
      <c r="AS9" s="115"/>
      <c r="AT9" s="115"/>
      <c r="AU9" s="115" t="s">
        <v>167</v>
      </c>
      <c r="AV9" s="115"/>
      <c r="AW9" s="115"/>
      <c r="AX9" s="115"/>
      <c r="AY9" s="115"/>
      <c r="AZ9" s="115"/>
      <c r="BA9" s="115"/>
      <c r="BB9" s="115" t="s">
        <v>57</v>
      </c>
      <c r="BC9" s="115"/>
      <c r="BD9" s="115"/>
      <c r="BE9" s="115"/>
      <c r="BF9" s="115"/>
      <c r="BG9" s="115"/>
      <c r="BH9" s="115"/>
    </row>
    <row r="10" spans="2:60" x14ac:dyDescent="0.25">
      <c r="B10" s="105"/>
      <c r="C10" s="105"/>
      <c r="D10" s="105"/>
      <c r="E10" s="115" t="s">
        <v>2</v>
      </c>
      <c r="F10" s="115"/>
      <c r="G10" s="115"/>
      <c r="H10" s="115"/>
      <c r="I10" s="115"/>
      <c r="J10" s="115"/>
      <c r="K10" s="115"/>
      <c r="L10" s="115" t="s">
        <v>70</v>
      </c>
      <c r="M10" s="115"/>
      <c r="N10" s="115"/>
      <c r="O10" s="115"/>
      <c r="P10" s="115"/>
      <c r="Q10" s="115"/>
      <c r="R10" s="115"/>
      <c r="S10" s="115" t="s">
        <v>70</v>
      </c>
      <c r="T10" s="115"/>
      <c r="U10" s="115"/>
      <c r="V10" s="115"/>
      <c r="W10" s="115"/>
      <c r="X10" s="115"/>
      <c r="Y10" s="115"/>
      <c r="Z10" s="115" t="s">
        <v>70</v>
      </c>
      <c r="AA10" s="115"/>
      <c r="AB10" s="115"/>
      <c r="AC10" s="115"/>
      <c r="AD10" s="115"/>
      <c r="AE10" s="115"/>
      <c r="AF10" s="115"/>
      <c r="AG10" s="115" t="s">
        <v>70</v>
      </c>
      <c r="AH10" s="115"/>
      <c r="AI10" s="115"/>
      <c r="AJ10" s="115"/>
      <c r="AK10" s="115"/>
      <c r="AL10" s="115"/>
      <c r="AM10" s="115"/>
      <c r="AN10" s="115" t="s">
        <v>70</v>
      </c>
      <c r="AO10" s="115"/>
      <c r="AP10" s="115"/>
      <c r="AQ10" s="115"/>
      <c r="AR10" s="115"/>
      <c r="AS10" s="115"/>
      <c r="AT10" s="115"/>
      <c r="AU10" s="115" t="s">
        <v>70</v>
      </c>
      <c r="AV10" s="115"/>
      <c r="AW10" s="115"/>
      <c r="AX10" s="115"/>
      <c r="AY10" s="115"/>
      <c r="AZ10" s="115"/>
      <c r="BA10" s="115"/>
      <c r="BB10" s="115" t="s">
        <v>70</v>
      </c>
      <c r="BC10" s="115"/>
      <c r="BD10" s="115"/>
      <c r="BE10" s="115"/>
      <c r="BF10" s="115"/>
      <c r="BG10" s="115"/>
      <c r="BH10" s="115"/>
    </row>
    <row r="11" spans="2:60" ht="88.5" customHeight="1" x14ac:dyDescent="0.25">
      <c r="B11" s="105"/>
      <c r="C11" s="105"/>
      <c r="D11" s="105"/>
      <c r="E11" s="3" t="s">
        <v>51</v>
      </c>
      <c r="F11" s="3" t="s">
        <v>53</v>
      </c>
      <c r="G11" s="3" t="s">
        <v>66</v>
      </c>
      <c r="H11" s="3" t="s">
        <v>67</v>
      </c>
      <c r="I11" s="3" t="s">
        <v>68</v>
      </c>
      <c r="J11" s="3" t="s">
        <v>55</v>
      </c>
      <c r="K11" s="3" t="s">
        <v>56</v>
      </c>
      <c r="L11" s="3" t="s">
        <v>51</v>
      </c>
      <c r="M11" s="3" t="s">
        <v>53</v>
      </c>
      <c r="N11" s="3" t="s">
        <v>66</v>
      </c>
      <c r="O11" s="3" t="s">
        <v>67</v>
      </c>
      <c r="P11" s="3" t="s">
        <v>68</v>
      </c>
      <c r="Q11" s="3" t="s">
        <v>55</v>
      </c>
      <c r="R11" s="3" t="s">
        <v>56</v>
      </c>
      <c r="S11" s="3" t="s">
        <v>51</v>
      </c>
      <c r="T11" s="3" t="s">
        <v>53</v>
      </c>
      <c r="U11" s="3" t="s">
        <v>66</v>
      </c>
      <c r="V11" s="3" t="s">
        <v>67</v>
      </c>
      <c r="W11" s="11" t="s">
        <v>68</v>
      </c>
      <c r="X11" s="11" t="s">
        <v>55</v>
      </c>
      <c r="Y11" s="11" t="s">
        <v>56</v>
      </c>
      <c r="Z11" s="3" t="s">
        <v>51</v>
      </c>
      <c r="AA11" s="3" t="s">
        <v>53</v>
      </c>
      <c r="AB11" s="3" t="s">
        <v>66</v>
      </c>
      <c r="AC11" s="3" t="s">
        <v>67</v>
      </c>
      <c r="AD11" s="11" t="s">
        <v>68</v>
      </c>
      <c r="AE11" s="11" t="s">
        <v>55</v>
      </c>
      <c r="AF11" s="11" t="s">
        <v>56</v>
      </c>
      <c r="AG11" s="3" t="s">
        <v>51</v>
      </c>
      <c r="AH11" s="3" t="s">
        <v>53</v>
      </c>
      <c r="AI11" s="3" t="s">
        <v>66</v>
      </c>
      <c r="AJ11" s="3" t="s">
        <v>67</v>
      </c>
      <c r="AK11" s="11" t="s">
        <v>68</v>
      </c>
      <c r="AL11" s="11" t="s">
        <v>55</v>
      </c>
      <c r="AM11" s="11" t="s">
        <v>56</v>
      </c>
      <c r="AN11" s="3" t="s">
        <v>51</v>
      </c>
      <c r="AO11" s="3" t="s">
        <v>53</v>
      </c>
      <c r="AP11" s="3" t="s">
        <v>66</v>
      </c>
      <c r="AQ11" s="3" t="s">
        <v>67</v>
      </c>
      <c r="AR11" s="11" t="s">
        <v>68</v>
      </c>
      <c r="AS11" s="11" t="s">
        <v>55</v>
      </c>
      <c r="AT11" s="11" t="s">
        <v>56</v>
      </c>
      <c r="AU11" s="3" t="s">
        <v>51</v>
      </c>
      <c r="AV11" s="3" t="s">
        <v>53</v>
      </c>
      <c r="AW11" s="3" t="s">
        <v>66</v>
      </c>
      <c r="AX11" s="3" t="s">
        <v>67</v>
      </c>
      <c r="AY11" s="11" t="s">
        <v>68</v>
      </c>
      <c r="AZ11" s="11" t="s">
        <v>55</v>
      </c>
      <c r="BA11" s="11" t="s">
        <v>56</v>
      </c>
      <c r="BB11" s="3" t="s">
        <v>51</v>
      </c>
      <c r="BC11" s="3" t="s">
        <v>53</v>
      </c>
      <c r="BD11" s="11" t="s">
        <v>66</v>
      </c>
      <c r="BE11" s="11" t="s">
        <v>67</v>
      </c>
      <c r="BF11" s="11" t="s">
        <v>68</v>
      </c>
      <c r="BG11" s="11" t="s">
        <v>55</v>
      </c>
      <c r="BH11" s="11" t="s">
        <v>56</v>
      </c>
    </row>
    <row r="12" spans="2:60" ht="30" x14ac:dyDescent="0.25">
      <c r="B12" s="2">
        <v>1</v>
      </c>
      <c r="C12" s="2" t="s">
        <v>45</v>
      </c>
      <c r="D12" s="2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</row>
    <row r="13" spans="2:60" ht="75" x14ac:dyDescent="0.25">
      <c r="B13" s="8">
        <v>2</v>
      </c>
      <c r="C13" s="2" t="s">
        <v>46</v>
      </c>
      <c r="D13" s="8"/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f>'П-6.1'!I14</f>
        <v>48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f>'П-6.2'!I13+'П-6.2'!L13</f>
        <v>5667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f>'П-6.3'!K13</f>
        <v>0</v>
      </c>
      <c r="AF13" s="8">
        <v>0</v>
      </c>
      <c r="AG13" s="8">
        <v>0</v>
      </c>
      <c r="AH13" s="8">
        <v>0</v>
      </c>
      <c r="AI13" s="8">
        <v>0</v>
      </c>
      <c r="AJ13" s="8">
        <v>0</v>
      </c>
      <c r="AK13" s="8">
        <v>0</v>
      </c>
      <c r="AL13" s="8">
        <v>0</v>
      </c>
      <c r="AM13" s="62">
        <f>'П-6.4'!I13+'П-6.4'!K13</f>
        <v>2238</v>
      </c>
      <c r="AN13" s="8">
        <v>0</v>
      </c>
      <c r="AO13" s="8">
        <v>0</v>
      </c>
      <c r="AP13" s="8">
        <v>0</v>
      </c>
      <c r="AQ13" s="8">
        <v>0</v>
      </c>
      <c r="AR13" s="8">
        <v>0</v>
      </c>
      <c r="AS13" s="8">
        <v>0</v>
      </c>
      <c r="AT13" s="8">
        <f>'П-6.5'!I13+'П-6.5'!K13</f>
        <v>3083</v>
      </c>
      <c r="AU13" s="8">
        <v>0</v>
      </c>
      <c r="AV13" s="8">
        <v>0</v>
      </c>
      <c r="AW13" s="8">
        <v>0</v>
      </c>
      <c r="AX13" s="8">
        <v>0</v>
      </c>
      <c r="AY13" s="8">
        <v>0</v>
      </c>
      <c r="AZ13" s="8">
        <v>0</v>
      </c>
      <c r="BA13" s="8">
        <f>'П-6.6'!I13+'П-6.6'!K13</f>
        <v>8891</v>
      </c>
      <c r="BB13" s="8">
        <v>0</v>
      </c>
      <c r="BC13" s="8">
        <v>0</v>
      </c>
      <c r="BD13" s="8">
        <v>0</v>
      </c>
      <c r="BE13" s="8">
        <v>0</v>
      </c>
      <c r="BF13" s="8">
        <v>0</v>
      </c>
      <c r="BG13" s="8">
        <v>0</v>
      </c>
      <c r="BH13" s="8">
        <f>R13+Y13+AE13+AM13+AT13+BA13</f>
        <v>19927</v>
      </c>
    </row>
  </sheetData>
  <mergeCells count="25">
    <mergeCell ref="BA2:BH3"/>
    <mergeCell ref="S10:Y10"/>
    <mergeCell ref="Z9:AF9"/>
    <mergeCell ref="Z10:AF10"/>
    <mergeCell ref="BB9:BH9"/>
    <mergeCell ref="BB10:BH10"/>
    <mergeCell ref="AN10:AT10"/>
    <mergeCell ref="AG10:AM10"/>
    <mergeCell ref="AU10:BA10"/>
    <mergeCell ref="BE1:BH1"/>
    <mergeCell ref="B4:BH4"/>
    <mergeCell ref="B5:BH5"/>
    <mergeCell ref="B6:BH6"/>
    <mergeCell ref="AN9:AT9"/>
    <mergeCell ref="AG9:AM9"/>
    <mergeCell ref="AU9:BA9"/>
    <mergeCell ref="B8:B11"/>
    <mergeCell ref="C8:C11"/>
    <mergeCell ref="D8:D11"/>
    <mergeCell ref="E10:K10"/>
    <mergeCell ref="L10:R10"/>
    <mergeCell ref="E8:K9"/>
    <mergeCell ref="L9:R9"/>
    <mergeCell ref="L8:BH8"/>
    <mergeCell ref="S9:Y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Q51"/>
  <sheetViews>
    <sheetView tabSelected="1" workbookViewId="0">
      <selection activeCell="M16" sqref="M16"/>
    </sheetView>
  </sheetViews>
  <sheetFormatPr defaultRowHeight="15" x14ac:dyDescent="0.25"/>
  <cols>
    <col min="1" max="1" width="9.140625" style="9"/>
    <col min="2" max="2" width="7" style="9" customWidth="1"/>
    <col min="3" max="3" width="67.140625" style="9" customWidth="1"/>
    <col min="4" max="10" width="16.85546875" style="9" customWidth="1"/>
    <col min="11" max="11" width="12.7109375" style="9" customWidth="1"/>
    <col min="12" max="12" width="11" style="9" customWidth="1"/>
    <col min="13" max="14" width="12.42578125" style="9" bestFit="1" customWidth="1"/>
    <col min="15" max="16384" width="9.140625" style="9"/>
  </cols>
  <sheetData>
    <row r="1" spans="2:17" x14ac:dyDescent="0.25">
      <c r="D1" s="48"/>
      <c r="E1" s="48"/>
      <c r="F1" s="48"/>
      <c r="G1" s="127"/>
      <c r="H1" s="127"/>
      <c r="I1" s="127"/>
      <c r="J1" s="127"/>
    </row>
    <row r="2" spans="2:17" x14ac:dyDescent="0.25">
      <c r="D2" s="48"/>
      <c r="E2" s="48"/>
      <c r="F2" s="48"/>
      <c r="G2" s="48"/>
      <c r="H2" s="101" t="s">
        <v>158</v>
      </c>
      <c r="I2" s="101"/>
      <c r="J2" s="101"/>
    </row>
    <row r="3" spans="2:17" x14ac:dyDescent="0.25">
      <c r="H3" s="126" t="s">
        <v>177</v>
      </c>
      <c r="I3" s="69"/>
      <c r="J3" s="69"/>
    </row>
    <row r="4" spans="2:17" x14ac:dyDescent="0.25">
      <c r="H4" s="69"/>
      <c r="I4" s="69"/>
      <c r="J4" s="69"/>
    </row>
    <row r="5" spans="2:17" ht="31.5" customHeight="1" x14ac:dyDescent="0.25">
      <c r="H5" s="69"/>
      <c r="I5" s="69"/>
      <c r="J5" s="69"/>
    </row>
    <row r="6" spans="2:17" x14ac:dyDescent="0.25">
      <c r="B6" s="113" t="s">
        <v>130</v>
      </c>
      <c r="C6" s="113"/>
      <c r="D6" s="113"/>
      <c r="E6" s="113"/>
      <c r="F6" s="113"/>
      <c r="G6" s="113"/>
      <c r="H6" s="113"/>
      <c r="I6" s="113"/>
      <c r="J6" s="113"/>
    </row>
    <row r="7" spans="2:17" x14ac:dyDescent="0.25">
      <c r="B7" s="113" t="s">
        <v>157</v>
      </c>
      <c r="C7" s="113"/>
      <c r="D7" s="113"/>
      <c r="E7" s="113"/>
      <c r="F7" s="113"/>
      <c r="G7" s="113"/>
      <c r="H7" s="113"/>
      <c r="I7" s="113"/>
      <c r="J7" s="113"/>
    </row>
    <row r="8" spans="2:17" x14ac:dyDescent="0.25">
      <c r="B8" s="113" t="s">
        <v>172</v>
      </c>
      <c r="C8" s="113"/>
      <c r="D8" s="113"/>
      <c r="E8" s="113"/>
      <c r="F8" s="113"/>
      <c r="G8" s="113"/>
      <c r="H8" s="113"/>
      <c r="I8" s="113"/>
      <c r="J8" s="113"/>
    </row>
    <row r="9" spans="2:17" x14ac:dyDescent="0.25">
      <c r="B9" s="123" t="s">
        <v>131</v>
      </c>
      <c r="C9" s="123"/>
      <c r="D9" s="123"/>
      <c r="E9" s="123"/>
      <c r="F9" s="123"/>
      <c r="G9" s="123"/>
      <c r="H9" s="123"/>
      <c r="I9" s="123"/>
      <c r="J9" s="123"/>
    </row>
    <row r="10" spans="2:17" x14ac:dyDescent="0.25">
      <c r="C10" s="14"/>
      <c r="D10" s="14"/>
      <c r="E10" s="14"/>
      <c r="F10" s="125" t="s">
        <v>171</v>
      </c>
      <c r="G10" s="125"/>
      <c r="H10" s="125"/>
      <c r="I10" s="125"/>
      <c r="J10" s="125"/>
    </row>
    <row r="11" spans="2:17" s="1" customFormat="1" x14ac:dyDescent="0.25">
      <c r="B11" s="105" t="s">
        <v>72</v>
      </c>
      <c r="C11" s="105" t="s">
        <v>73</v>
      </c>
      <c r="D11" s="2" t="s">
        <v>11</v>
      </c>
      <c r="E11" s="2" t="s">
        <v>17</v>
      </c>
      <c r="F11" s="2" t="s">
        <v>18</v>
      </c>
      <c r="G11" s="2" t="s">
        <v>132</v>
      </c>
      <c r="H11" s="2" t="s">
        <v>133</v>
      </c>
      <c r="I11" s="2" t="s">
        <v>164</v>
      </c>
      <c r="J11" s="2" t="s">
        <v>57</v>
      </c>
    </row>
    <row r="12" spans="2:17" s="1" customFormat="1" ht="30" x14ac:dyDescent="0.25">
      <c r="B12" s="105"/>
      <c r="C12" s="105"/>
      <c r="D12" s="2" t="s">
        <v>70</v>
      </c>
      <c r="E12" s="2" t="s">
        <v>70</v>
      </c>
      <c r="F12" s="2" t="s">
        <v>70</v>
      </c>
      <c r="G12" s="2" t="s">
        <v>70</v>
      </c>
      <c r="H12" s="2" t="s">
        <v>70</v>
      </c>
      <c r="I12" s="2" t="s">
        <v>70</v>
      </c>
      <c r="J12" s="2" t="s">
        <v>2</v>
      </c>
    </row>
    <row r="13" spans="2:17" s="1" customFormat="1" x14ac:dyDescent="0.25">
      <c r="B13" s="124" t="s">
        <v>74</v>
      </c>
      <c r="C13" s="124"/>
      <c r="D13" s="16"/>
      <c r="E13" s="16"/>
      <c r="F13" s="16"/>
      <c r="G13" s="16"/>
      <c r="H13" s="16"/>
      <c r="I13" s="16"/>
      <c r="J13" s="7"/>
      <c r="L13" s="9"/>
    </row>
    <row r="14" spans="2:17" x14ac:dyDescent="0.25">
      <c r="B14" s="5" t="s">
        <v>102</v>
      </c>
      <c r="C14" s="15" t="s">
        <v>75</v>
      </c>
      <c r="D14" s="51">
        <f>D15+D22+D27</f>
        <v>0.95913919200001196</v>
      </c>
      <c r="E14" s="51">
        <f t="shared" ref="E14:I14" si="0">E15+E22+E27</f>
        <v>10.369607451516</v>
      </c>
      <c r="F14" s="51">
        <f t="shared" si="0"/>
        <v>22.451768121199198</v>
      </c>
      <c r="G14" s="51">
        <f t="shared" si="0"/>
        <v>34.598715315950891</v>
      </c>
      <c r="H14" s="51">
        <f t="shared" si="0"/>
        <v>47.723053212428667</v>
      </c>
      <c r="I14" s="51">
        <f t="shared" si="0"/>
        <v>156.76916153859435</v>
      </c>
      <c r="J14" s="43">
        <f t="shared" ref="J14:J15" si="1">SUM(D14:I14)</f>
        <v>272.87144483168913</v>
      </c>
      <c r="K14" s="48"/>
    </row>
    <row r="15" spans="2:17" ht="18.75" customHeight="1" x14ac:dyDescent="0.25">
      <c r="B15" s="12" t="s">
        <v>84</v>
      </c>
      <c r="C15" s="7" t="s">
        <v>76</v>
      </c>
      <c r="D15" s="42">
        <f>D16+D19</f>
        <v>0.79928266000001202</v>
      </c>
      <c r="E15" s="42">
        <f t="shared" ref="E15:I15" si="2">E16</f>
        <v>8.64133954293</v>
      </c>
      <c r="F15" s="42">
        <f t="shared" si="2"/>
        <v>17.183168121199198</v>
      </c>
      <c r="G15" s="42">
        <f t="shared" si="2"/>
        <v>25.931000000000001</v>
      </c>
      <c r="H15" s="42">
        <f t="shared" si="2"/>
        <v>25.303000000000001</v>
      </c>
      <c r="I15" s="42">
        <f t="shared" si="2"/>
        <v>87.811399712777401</v>
      </c>
      <c r="J15" s="43">
        <f t="shared" si="1"/>
        <v>165.66919003690663</v>
      </c>
      <c r="M15" s="49"/>
      <c r="N15" s="49"/>
      <c r="O15" s="49"/>
      <c r="P15" s="49"/>
      <c r="Q15" s="49"/>
    </row>
    <row r="16" spans="2:17" s="19" customFormat="1" ht="34.5" customHeight="1" x14ac:dyDescent="0.25">
      <c r="B16" s="63" t="s">
        <v>85</v>
      </c>
      <c r="C16" s="33" t="s">
        <v>77</v>
      </c>
      <c r="D16" s="36">
        <f>D17+D19</f>
        <v>0.79928266000001202</v>
      </c>
      <c r="E16" s="36">
        <f>E17+E19</f>
        <v>8.64133954293</v>
      </c>
      <c r="F16" s="36">
        <f t="shared" ref="F16:I16" si="3">F17+F19</f>
        <v>17.183168121199198</v>
      </c>
      <c r="G16" s="36">
        <f t="shared" si="3"/>
        <v>25.931000000000001</v>
      </c>
      <c r="H16" s="36">
        <f t="shared" si="3"/>
        <v>25.303000000000001</v>
      </c>
      <c r="I16" s="36">
        <f t="shared" si="3"/>
        <v>87.811399712777401</v>
      </c>
      <c r="J16" s="36">
        <f>SUM(D16:I16)</f>
        <v>165.66919003690663</v>
      </c>
    </row>
    <row r="17" spans="2:17" s="19" customFormat="1" x14ac:dyDescent="0.25">
      <c r="B17" s="64" t="s">
        <v>86</v>
      </c>
      <c r="C17" s="33" t="s">
        <v>169</v>
      </c>
      <c r="D17" s="36">
        <v>0.79928266000001202</v>
      </c>
      <c r="E17" s="36">
        <v>8.64133954293</v>
      </c>
      <c r="F17" s="36">
        <f>15.9731681211992+1.21</f>
        <v>17.183168121199198</v>
      </c>
      <c r="G17" s="36">
        <v>25.931000000000001</v>
      </c>
      <c r="H17" s="36">
        <v>25.303000000000001</v>
      </c>
      <c r="I17" s="36">
        <v>87.811399712777401</v>
      </c>
      <c r="J17" s="36">
        <f t="shared" ref="J17:J21" si="4">SUM(D17:I17)</f>
        <v>165.66919003690663</v>
      </c>
    </row>
    <row r="18" spans="2:17" s="19" customFormat="1" ht="30" x14ac:dyDescent="0.25">
      <c r="B18" s="63" t="s">
        <v>87</v>
      </c>
      <c r="C18" s="33" t="s">
        <v>78</v>
      </c>
      <c r="D18" s="28">
        <v>0</v>
      </c>
      <c r="E18" s="28">
        <v>0</v>
      </c>
      <c r="F18" s="28">
        <v>0</v>
      </c>
      <c r="G18" s="28">
        <v>0</v>
      </c>
      <c r="H18" s="28">
        <v>0</v>
      </c>
      <c r="I18" s="28">
        <v>0</v>
      </c>
      <c r="J18" s="36">
        <f t="shared" si="4"/>
        <v>0</v>
      </c>
    </row>
    <row r="19" spans="2:17" s="19" customFormat="1" x14ac:dyDescent="0.25">
      <c r="B19" s="63" t="s">
        <v>88</v>
      </c>
      <c r="C19" s="33" t="s">
        <v>170</v>
      </c>
      <c r="D19" s="28">
        <v>0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36">
        <f t="shared" si="4"/>
        <v>0</v>
      </c>
    </row>
    <row r="20" spans="2:17" s="19" customFormat="1" ht="30" x14ac:dyDescent="0.25">
      <c r="B20" s="63" t="s">
        <v>89</v>
      </c>
      <c r="C20" s="33" t="s">
        <v>79</v>
      </c>
      <c r="D20" s="28">
        <v>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36">
        <f t="shared" si="4"/>
        <v>0</v>
      </c>
      <c r="N20" s="65"/>
    </row>
    <row r="21" spans="2:17" s="19" customFormat="1" ht="18" customHeight="1" x14ac:dyDescent="0.25">
      <c r="B21" s="63" t="s">
        <v>90</v>
      </c>
      <c r="C21" s="33" t="s">
        <v>80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36">
        <f t="shared" si="4"/>
        <v>0</v>
      </c>
    </row>
    <row r="22" spans="2:17" s="19" customFormat="1" x14ac:dyDescent="0.25">
      <c r="B22" s="63" t="s">
        <v>91</v>
      </c>
      <c r="C22" s="33" t="s">
        <v>81</v>
      </c>
      <c r="D22" s="28">
        <v>0</v>
      </c>
      <c r="E22" s="28">
        <v>0</v>
      </c>
      <c r="F22" s="28">
        <f>F23</f>
        <v>1.526</v>
      </c>
      <c r="G22" s="28">
        <v>3.9188721299999005</v>
      </c>
      <c r="H22" s="28">
        <v>13.45133277</v>
      </c>
      <c r="I22" s="28">
        <v>42.83004479755509</v>
      </c>
      <c r="J22" s="28">
        <f>SUM(D22:I22)</f>
        <v>61.726249697554991</v>
      </c>
    </row>
    <row r="23" spans="2:17" s="19" customFormat="1" x14ac:dyDescent="0.25">
      <c r="B23" s="63" t="s">
        <v>93</v>
      </c>
      <c r="C23" s="33" t="s">
        <v>82</v>
      </c>
      <c r="D23" s="28">
        <v>0</v>
      </c>
      <c r="E23" s="28">
        <f t="shared" ref="E23:J23" si="5">E24</f>
        <v>0</v>
      </c>
      <c r="F23" s="28">
        <f t="shared" si="5"/>
        <v>1.526</v>
      </c>
      <c r="G23" s="28">
        <f t="shared" si="5"/>
        <v>3.9188721299999005</v>
      </c>
      <c r="H23" s="28">
        <f t="shared" si="5"/>
        <v>13.45133277</v>
      </c>
      <c r="I23" s="28">
        <f t="shared" si="5"/>
        <v>42.83004479755509</v>
      </c>
      <c r="J23" s="28">
        <f t="shared" si="5"/>
        <v>61.726249697554991</v>
      </c>
    </row>
    <row r="24" spans="2:17" s="19" customFormat="1" x14ac:dyDescent="0.25">
      <c r="B24" s="63" t="s">
        <v>95</v>
      </c>
      <c r="C24" s="33" t="s">
        <v>169</v>
      </c>
      <c r="D24" s="28">
        <v>0</v>
      </c>
      <c r="E24" s="28">
        <v>0</v>
      </c>
      <c r="F24" s="28">
        <v>1.526</v>
      </c>
      <c r="G24" s="28">
        <f t="shared" ref="G24:I24" si="6">G22-G26</f>
        <v>3.9188721299999005</v>
      </c>
      <c r="H24" s="28">
        <f t="shared" si="6"/>
        <v>13.45133277</v>
      </c>
      <c r="I24" s="28">
        <f t="shared" si="6"/>
        <v>42.83004479755509</v>
      </c>
      <c r="J24" s="28">
        <f>SUM(D24:I24)</f>
        <v>61.726249697554991</v>
      </c>
    </row>
    <row r="25" spans="2:17" s="19" customFormat="1" x14ac:dyDescent="0.25">
      <c r="B25" s="63" t="s">
        <v>94</v>
      </c>
      <c r="C25" s="33" t="s">
        <v>83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f t="shared" ref="J25:J27" si="7">SUM(D25:I25)</f>
        <v>0</v>
      </c>
    </row>
    <row r="26" spans="2:17" s="19" customFormat="1" x14ac:dyDescent="0.25">
      <c r="B26" s="63" t="s">
        <v>96</v>
      </c>
      <c r="C26" s="33" t="s">
        <v>97</v>
      </c>
      <c r="D26" s="28">
        <v>0</v>
      </c>
      <c r="E26" s="28">
        <v>0</v>
      </c>
      <c r="F26" s="36">
        <v>0</v>
      </c>
      <c r="G26" s="36">
        <v>0</v>
      </c>
      <c r="H26" s="36">
        <v>0</v>
      </c>
      <c r="I26" s="28">
        <v>0</v>
      </c>
      <c r="J26" s="28">
        <f t="shared" si="7"/>
        <v>0</v>
      </c>
    </row>
    <row r="27" spans="2:17" s="19" customFormat="1" x14ac:dyDescent="0.25">
      <c r="B27" s="63" t="s">
        <v>92</v>
      </c>
      <c r="C27" s="33" t="s">
        <v>98</v>
      </c>
      <c r="D27" s="28">
        <v>0.15985653199999994</v>
      </c>
      <c r="E27" s="28">
        <v>1.728267908586</v>
      </c>
      <c r="F27" s="28">
        <v>3.7425999999999995</v>
      </c>
      <c r="G27" s="28">
        <v>4.7488431859509888</v>
      </c>
      <c r="H27" s="28">
        <v>8.968720442428662</v>
      </c>
      <c r="I27" s="28">
        <v>26.127717028261856</v>
      </c>
      <c r="J27" s="28">
        <f t="shared" si="7"/>
        <v>45.476005097227507</v>
      </c>
      <c r="M27" s="65"/>
    </row>
    <row r="28" spans="2:17" s="19" customFormat="1" x14ac:dyDescent="0.25">
      <c r="B28" s="63" t="s">
        <v>99</v>
      </c>
      <c r="C28" s="33" t="s">
        <v>115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</row>
    <row r="29" spans="2:17" s="19" customFormat="1" x14ac:dyDescent="0.25">
      <c r="B29" s="63" t="s">
        <v>100</v>
      </c>
      <c r="C29" s="33" t="s">
        <v>121</v>
      </c>
      <c r="D29" s="28">
        <v>0</v>
      </c>
      <c r="E29" s="28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</row>
    <row r="30" spans="2:17" s="19" customFormat="1" x14ac:dyDescent="0.25">
      <c r="B30" s="63" t="s">
        <v>101</v>
      </c>
      <c r="C30" s="33" t="s">
        <v>122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</row>
    <row r="31" spans="2:17" s="19" customFormat="1" x14ac:dyDescent="0.25">
      <c r="B31" s="63" t="s">
        <v>103</v>
      </c>
      <c r="C31" s="33" t="s">
        <v>123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M31" s="66"/>
      <c r="N31" s="66"/>
      <c r="O31" s="66"/>
      <c r="P31" s="66"/>
      <c r="Q31" s="66"/>
    </row>
    <row r="32" spans="2:17" s="19" customFormat="1" x14ac:dyDescent="0.25">
      <c r="B32" s="63" t="s">
        <v>104</v>
      </c>
      <c r="C32" s="27" t="s">
        <v>116</v>
      </c>
      <c r="D32" s="28">
        <v>0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</row>
    <row r="33" spans="2:10" s="19" customFormat="1" x14ac:dyDescent="0.25">
      <c r="B33" s="63" t="s">
        <v>105</v>
      </c>
      <c r="C33" s="27" t="s">
        <v>117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</row>
    <row r="34" spans="2:10" s="19" customFormat="1" x14ac:dyDescent="0.25">
      <c r="B34" s="63" t="s">
        <v>106</v>
      </c>
      <c r="C34" s="27" t="s">
        <v>118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</row>
    <row r="35" spans="2:10" s="19" customFormat="1" x14ac:dyDescent="0.25">
      <c r="B35" s="63" t="s">
        <v>107</v>
      </c>
      <c r="C35" s="27" t="s">
        <v>119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</row>
    <row r="36" spans="2:10" s="19" customFormat="1" x14ac:dyDescent="0.25">
      <c r="B36" s="63" t="s">
        <v>108</v>
      </c>
      <c r="C36" s="27" t="s">
        <v>120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</row>
    <row r="37" spans="2:10" s="19" customFormat="1" x14ac:dyDescent="0.25">
      <c r="B37" s="63" t="s">
        <v>109</v>
      </c>
      <c r="C37" s="27" t="s">
        <v>124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</row>
    <row r="38" spans="2:10" ht="30" x14ac:dyDescent="0.25">
      <c r="B38" s="12" t="s">
        <v>110</v>
      </c>
      <c r="C38" s="13" t="s">
        <v>125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</row>
    <row r="39" spans="2:10" x14ac:dyDescent="0.25">
      <c r="B39" s="12" t="s">
        <v>111</v>
      </c>
      <c r="C39" s="6" t="s">
        <v>126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</row>
    <row r="40" spans="2:10" ht="30" x14ac:dyDescent="0.25">
      <c r="B40" s="12" t="s">
        <v>112</v>
      </c>
      <c r="C40" s="7" t="s">
        <v>127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</row>
    <row r="41" spans="2:10" x14ac:dyDescent="0.25">
      <c r="B41" s="12" t="s">
        <v>113</v>
      </c>
      <c r="C41" s="6" t="s">
        <v>128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</row>
    <row r="42" spans="2:10" x14ac:dyDescent="0.25">
      <c r="B42" s="12" t="s">
        <v>114</v>
      </c>
      <c r="C42" s="6" t="s">
        <v>129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</row>
    <row r="44" spans="2:10" x14ac:dyDescent="0.25">
      <c r="D44" s="40"/>
      <c r="E44" s="40"/>
      <c r="F44" s="40"/>
      <c r="G44" s="40"/>
      <c r="H44" s="40"/>
      <c r="I44" s="40"/>
      <c r="J44" s="40"/>
    </row>
    <row r="46" spans="2:10" x14ac:dyDescent="0.25">
      <c r="D46" s="48"/>
      <c r="E46" s="48"/>
      <c r="F46" s="48"/>
      <c r="G46" s="48"/>
      <c r="H46" s="48"/>
      <c r="I46" s="48"/>
    </row>
    <row r="47" spans="2:10" x14ac:dyDescent="0.25">
      <c r="D47" s="48"/>
      <c r="E47" s="48"/>
      <c r="F47" s="48"/>
      <c r="G47" s="48"/>
      <c r="H47" s="48"/>
      <c r="I47" s="48"/>
    </row>
    <row r="48" spans="2:10" x14ac:dyDescent="0.25">
      <c r="D48" s="50"/>
    </row>
    <row r="51" spans="4:4" x14ac:dyDescent="0.25">
      <c r="D51" s="50"/>
    </row>
  </sheetData>
  <mergeCells count="10">
    <mergeCell ref="H2:J2"/>
    <mergeCell ref="B9:J9"/>
    <mergeCell ref="B11:B12"/>
    <mergeCell ref="C11:C12"/>
    <mergeCell ref="B13:C13"/>
    <mergeCell ref="B6:J6"/>
    <mergeCell ref="B7:J7"/>
    <mergeCell ref="B8:J8"/>
    <mergeCell ref="F10:J10"/>
    <mergeCell ref="H3:J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3"/>
  <sheetViews>
    <sheetView view="pageBreakPreview" topLeftCell="I1" zoomScale="89" zoomScaleNormal="85" zoomScaleSheetLayoutView="89" workbookViewId="0">
      <selection activeCell="O2" sqref="O2:V3"/>
    </sheetView>
  </sheetViews>
  <sheetFormatPr defaultRowHeight="15" x14ac:dyDescent="0.25"/>
  <cols>
    <col min="1" max="2" width="9.140625" style="30"/>
    <col min="3" max="3" width="33" style="30" customWidth="1"/>
    <col min="4" max="4" width="12" style="30" customWidth="1"/>
    <col min="5" max="6" width="9.140625" style="30"/>
    <col min="7" max="7" width="12.28515625" style="30" customWidth="1"/>
    <col min="8" max="8" width="16.85546875" style="30" customWidth="1"/>
    <col min="9" max="9" width="12.7109375" style="30" customWidth="1"/>
    <col min="10" max="11" width="9.28515625" style="30" bestFit="1" customWidth="1"/>
    <col min="12" max="12" width="10.42578125" style="30" bestFit="1" customWidth="1"/>
    <col min="13" max="15" width="9.28515625" style="30" bestFit="1" customWidth="1"/>
    <col min="16" max="21" width="11" style="30" customWidth="1"/>
    <col min="22" max="22" width="12.7109375" style="30" customWidth="1"/>
    <col min="23" max="16384" width="9.140625" style="30"/>
  </cols>
  <sheetData>
    <row r="1" spans="1:22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 t="s">
        <v>135</v>
      </c>
      <c r="T1" s="73" t="s">
        <v>142</v>
      </c>
      <c r="U1" s="73"/>
      <c r="V1" s="73"/>
    </row>
    <row r="2" spans="1:22" ht="15" customHeight="1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68" t="s">
        <v>173</v>
      </c>
      <c r="P2" s="68"/>
      <c r="Q2" s="68"/>
      <c r="R2" s="68"/>
      <c r="S2" s="68"/>
      <c r="T2" s="68"/>
      <c r="U2" s="68"/>
      <c r="V2" s="68"/>
    </row>
    <row r="3" spans="1:22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68"/>
      <c r="P3" s="68"/>
      <c r="Q3" s="68"/>
      <c r="R3" s="68"/>
      <c r="S3" s="68"/>
      <c r="T3" s="68"/>
      <c r="U3" s="68"/>
      <c r="V3" s="68"/>
    </row>
    <row r="4" spans="1:22" x14ac:dyDescent="0.25">
      <c r="A4" s="19"/>
      <c r="B4" s="19"/>
      <c r="C4" s="19"/>
      <c r="D4" s="19"/>
      <c r="E4" s="76" t="s">
        <v>44</v>
      </c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19"/>
      <c r="S4" s="19"/>
      <c r="T4" s="19"/>
      <c r="U4" s="19"/>
      <c r="V4" s="19"/>
    </row>
    <row r="5" spans="1:22" x14ac:dyDescent="0.25">
      <c r="A5" s="19"/>
      <c r="B5" s="19"/>
      <c r="C5" s="19"/>
      <c r="D5" s="19"/>
      <c r="E5" s="31"/>
      <c r="F5" s="76" t="s">
        <v>144</v>
      </c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19"/>
      <c r="S5" s="19"/>
      <c r="T5" s="19"/>
      <c r="U5" s="19"/>
      <c r="V5" s="19"/>
    </row>
    <row r="6" spans="1:22" x14ac:dyDescent="0.25">
      <c r="A6" s="19"/>
      <c r="B6" s="19"/>
      <c r="C6" s="19"/>
      <c r="D6" s="19"/>
      <c r="E6" s="31"/>
      <c r="F6" s="31"/>
      <c r="G6" s="31"/>
      <c r="H6" s="76" t="s">
        <v>172</v>
      </c>
      <c r="I6" s="76"/>
      <c r="J6" s="76"/>
      <c r="K6" s="76"/>
      <c r="L6" s="76"/>
      <c r="M6" s="76"/>
      <c r="N6" s="76"/>
      <c r="O6" s="76"/>
      <c r="P6" s="31"/>
      <c r="Q6" s="31"/>
      <c r="R6" s="19"/>
      <c r="S6" s="19"/>
      <c r="T6" s="19"/>
      <c r="U6" s="19"/>
      <c r="V6" s="19"/>
    </row>
    <row r="7" spans="1:22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</row>
    <row r="8" spans="1:22" ht="64.5" customHeight="1" x14ac:dyDescent="0.25">
      <c r="A8" s="19"/>
      <c r="B8" s="81" t="s">
        <v>21</v>
      </c>
      <c r="C8" s="81" t="s">
        <v>22</v>
      </c>
      <c r="D8" s="81" t="s">
        <v>0</v>
      </c>
      <c r="E8" s="84" t="s">
        <v>23</v>
      </c>
      <c r="F8" s="84" t="s">
        <v>1</v>
      </c>
      <c r="G8" s="81" t="s">
        <v>3</v>
      </c>
      <c r="H8" s="87" t="s">
        <v>35</v>
      </c>
      <c r="I8" s="70" t="s">
        <v>24</v>
      </c>
      <c r="J8" s="71"/>
      <c r="K8" s="71"/>
      <c r="L8" s="71"/>
      <c r="M8" s="72"/>
      <c r="N8" s="70" t="s">
        <v>30</v>
      </c>
      <c r="O8" s="72"/>
      <c r="P8" s="70" t="s">
        <v>34</v>
      </c>
      <c r="Q8" s="71"/>
      <c r="R8" s="71"/>
      <c r="S8" s="71"/>
      <c r="T8" s="71"/>
      <c r="U8" s="71"/>
      <c r="V8" s="72"/>
    </row>
    <row r="9" spans="1:22" ht="132.75" customHeight="1" x14ac:dyDescent="0.25">
      <c r="A9" s="19"/>
      <c r="B9" s="82"/>
      <c r="C9" s="82"/>
      <c r="D9" s="82"/>
      <c r="E9" s="85"/>
      <c r="F9" s="85"/>
      <c r="G9" s="83"/>
      <c r="H9" s="87"/>
      <c r="I9" s="88" t="s">
        <v>2</v>
      </c>
      <c r="J9" s="89"/>
      <c r="K9" s="89"/>
      <c r="L9" s="89"/>
      <c r="M9" s="90"/>
      <c r="N9" s="91" t="s">
        <v>10</v>
      </c>
      <c r="O9" s="92"/>
      <c r="P9" s="32">
        <v>2020</v>
      </c>
      <c r="Q9" s="32">
        <v>2021</v>
      </c>
      <c r="R9" s="32">
        <v>2022</v>
      </c>
      <c r="S9" s="32">
        <v>2023</v>
      </c>
      <c r="T9" s="32">
        <v>2024</v>
      </c>
      <c r="U9" s="32" t="s">
        <v>165</v>
      </c>
      <c r="V9" s="81" t="s">
        <v>19</v>
      </c>
    </row>
    <row r="10" spans="1:22" ht="141" customHeight="1" x14ac:dyDescent="0.25">
      <c r="A10" s="19"/>
      <c r="B10" s="83"/>
      <c r="C10" s="83"/>
      <c r="D10" s="83"/>
      <c r="E10" s="86"/>
      <c r="F10" s="86"/>
      <c r="G10" s="21" t="s">
        <v>2</v>
      </c>
      <c r="H10" s="21" t="s">
        <v>2</v>
      </c>
      <c r="I10" s="22" t="s">
        <v>25</v>
      </c>
      <c r="J10" s="22" t="s">
        <v>26</v>
      </c>
      <c r="K10" s="22" t="s">
        <v>27</v>
      </c>
      <c r="L10" s="22" t="s">
        <v>28</v>
      </c>
      <c r="M10" s="22" t="s">
        <v>29</v>
      </c>
      <c r="N10" s="22" t="s">
        <v>31</v>
      </c>
      <c r="O10" s="22" t="s">
        <v>32</v>
      </c>
      <c r="P10" s="21" t="s">
        <v>33</v>
      </c>
      <c r="Q10" s="21" t="s">
        <v>33</v>
      </c>
      <c r="R10" s="21" t="s">
        <v>33</v>
      </c>
      <c r="S10" s="21" t="s">
        <v>33</v>
      </c>
      <c r="T10" s="21" t="s">
        <v>33</v>
      </c>
      <c r="U10" s="21" t="s">
        <v>33</v>
      </c>
      <c r="V10" s="83"/>
    </row>
    <row r="11" spans="1:22" ht="30" x14ac:dyDescent="0.25">
      <c r="A11" s="19"/>
      <c r="B11" s="27">
        <v>1</v>
      </c>
      <c r="C11" s="33" t="s">
        <v>45</v>
      </c>
      <c r="D11" s="27"/>
      <c r="E11" s="27"/>
      <c r="F11" s="27"/>
      <c r="G11" s="25"/>
      <c r="H11" s="34">
        <f>I11</f>
        <v>208.58349009635998</v>
      </c>
      <c r="I11" s="38">
        <f>SUM(J11:M11)</f>
        <v>208.58349009635998</v>
      </c>
      <c r="J11" s="38">
        <f>SUM(J12:J12)</f>
        <v>0</v>
      </c>
      <c r="K11" s="38">
        <f>SUM(K12:K12)</f>
        <v>0</v>
      </c>
      <c r="L11" s="38">
        <f>SUM(L12:L12)</f>
        <v>177.73849009635998</v>
      </c>
      <c r="M11" s="38">
        <f>SUM(M12:M12)</f>
        <v>30.845000000000002</v>
      </c>
      <c r="N11" s="38">
        <v>0</v>
      </c>
      <c r="O11" s="38">
        <v>0</v>
      </c>
      <c r="P11" s="38">
        <f t="shared" ref="P11:V11" si="0">SUM(P12:P12)</f>
        <v>0.79928266000000003</v>
      </c>
      <c r="Q11" s="38">
        <f t="shared" si="0"/>
        <v>8.64133954293</v>
      </c>
      <c r="R11" s="38">
        <f t="shared" si="0"/>
        <v>18.712605241199199</v>
      </c>
      <c r="S11" s="38">
        <f t="shared" si="0"/>
        <v>29.851215929754943</v>
      </c>
      <c r="T11" s="38">
        <f t="shared" si="0"/>
        <v>38.857602212143327</v>
      </c>
      <c r="U11" s="38">
        <f t="shared" si="0"/>
        <v>111.7214445103325</v>
      </c>
      <c r="V11" s="38">
        <f t="shared" si="0"/>
        <v>208.58349009635998</v>
      </c>
    </row>
    <row r="12" spans="1:22" ht="45" x14ac:dyDescent="0.25">
      <c r="A12" s="19"/>
      <c r="B12" s="27">
        <v>2</v>
      </c>
      <c r="C12" s="33" t="s">
        <v>46</v>
      </c>
      <c r="D12" s="27"/>
      <c r="E12" s="27"/>
      <c r="F12" s="27">
        <v>2020</v>
      </c>
      <c r="G12" s="27">
        <v>2030</v>
      </c>
      <c r="H12" s="34">
        <f>I12</f>
        <v>208.58349009635998</v>
      </c>
      <c r="I12" s="38">
        <f t="shared" ref="I12" si="1">SUM(J12:M12)</f>
        <v>208.58349009635998</v>
      </c>
      <c r="J12" s="38">
        <v>0</v>
      </c>
      <c r="K12" s="38">
        <v>0</v>
      </c>
      <c r="L12" s="38">
        <f>[1]П3_Свод!$BY$35</f>
        <v>177.73849009635998</v>
      </c>
      <c r="M12" s="38">
        <f>[1]П3_Свод!$BY$36</f>
        <v>30.845000000000002</v>
      </c>
      <c r="N12" s="38">
        <v>0</v>
      </c>
      <c r="O12" s="38">
        <v>0</v>
      </c>
      <c r="P12" s="38">
        <f>[1]П3_Свод!$BR$35</f>
        <v>0.79928266000000003</v>
      </c>
      <c r="Q12" s="38">
        <f>[1]П3_Свод!$BS$35+[1]П3_Свод!$BS$36</f>
        <v>8.64133954293</v>
      </c>
      <c r="R12" s="38">
        <f>[1]П3_Свод!$BT$35+[1]П3_Свод!$BT$36</f>
        <v>18.712605241199199</v>
      </c>
      <c r="S12" s="38">
        <f>[1]П3_Свод!$BU$35+[1]П3_Свод!$BU$36</f>
        <v>29.851215929754943</v>
      </c>
      <c r="T12" s="38">
        <f>[1]П3_Свод!$BV$35+[1]П3_Свод!$BV$36</f>
        <v>38.857602212143327</v>
      </c>
      <c r="U12" s="38">
        <f>[1]П3_Свод!$BW$35+[1]П3_Свод!$BW$36</f>
        <v>111.7214445103325</v>
      </c>
      <c r="V12" s="38">
        <f>SUM(P12:U12)</f>
        <v>208.58349009635998</v>
      </c>
    </row>
    <row r="13" spans="1:22" x14ac:dyDescent="0.25">
      <c r="H13" s="35"/>
      <c r="P13" s="30">
        <f>P12*1000</f>
        <v>799.28266000000008</v>
      </c>
      <c r="Q13" s="30">
        <f t="shared" ref="Q13:U13" si="2">Q12*1000</f>
        <v>8641.3395429299999</v>
      </c>
      <c r="R13" s="30">
        <f t="shared" si="2"/>
        <v>18712.605241199199</v>
      </c>
      <c r="S13" s="30">
        <f t="shared" si="2"/>
        <v>29851.215929754944</v>
      </c>
      <c r="T13" s="30">
        <f t="shared" si="2"/>
        <v>38857.602212143327</v>
      </c>
      <c r="U13" s="30">
        <f t="shared" si="2"/>
        <v>111721.4445103325</v>
      </c>
    </row>
  </sheetData>
  <mergeCells count="18">
    <mergeCell ref="B8:B10"/>
    <mergeCell ref="C8:C10"/>
    <mergeCell ref="D8:D10"/>
    <mergeCell ref="E8:E10"/>
    <mergeCell ref="F8:F10"/>
    <mergeCell ref="T1:V1"/>
    <mergeCell ref="E4:Q4"/>
    <mergeCell ref="F5:Q5"/>
    <mergeCell ref="H6:O6"/>
    <mergeCell ref="P8:V8"/>
    <mergeCell ref="G8:G9"/>
    <mergeCell ref="V9:V10"/>
    <mergeCell ref="H8:H9"/>
    <mergeCell ref="I8:M8"/>
    <mergeCell ref="I9:M9"/>
    <mergeCell ref="N9:O9"/>
    <mergeCell ref="N8:O8"/>
    <mergeCell ref="O2:V3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V17"/>
  <sheetViews>
    <sheetView topLeftCell="F10" workbookViewId="0">
      <selection activeCell="N14" sqref="N14"/>
    </sheetView>
  </sheetViews>
  <sheetFormatPr defaultRowHeight="15" x14ac:dyDescent="0.25"/>
  <cols>
    <col min="1" max="1" width="9.140625" style="19"/>
    <col min="2" max="2" width="8.85546875" style="19" customWidth="1"/>
    <col min="3" max="3" width="28.5703125" style="19" customWidth="1"/>
    <col min="4" max="4" width="16" style="19" customWidth="1"/>
    <col min="5" max="5" width="18.140625" style="19" customWidth="1"/>
    <col min="6" max="6" width="16.140625" style="19" customWidth="1"/>
    <col min="7" max="7" width="17.85546875" style="19" customWidth="1"/>
    <col min="8" max="11" width="16.85546875" style="19" customWidth="1"/>
    <col min="12" max="14" width="17.42578125" style="19" customWidth="1"/>
    <col min="15" max="15" width="19.7109375" style="19" customWidth="1"/>
    <col min="16" max="16" width="15.7109375" style="19" customWidth="1"/>
    <col min="17" max="16384" width="9.140625" style="19"/>
  </cols>
  <sheetData>
    <row r="1" spans="2:22" x14ac:dyDescent="0.25">
      <c r="O1" s="73" t="s">
        <v>145</v>
      </c>
      <c r="P1" s="73"/>
    </row>
    <row r="2" spans="2:22" x14ac:dyDescent="0.25">
      <c r="K2" s="94" t="s">
        <v>173</v>
      </c>
      <c r="L2" s="95"/>
      <c r="M2" s="95"/>
      <c r="N2" s="95"/>
      <c r="O2" s="95"/>
      <c r="P2" s="95"/>
    </row>
    <row r="3" spans="2:22" x14ac:dyDescent="0.25">
      <c r="K3" s="95"/>
      <c r="L3" s="95"/>
      <c r="M3" s="95"/>
      <c r="N3" s="95"/>
      <c r="O3" s="95"/>
      <c r="P3" s="95"/>
    </row>
    <row r="4" spans="2:22" x14ac:dyDescent="0.25">
      <c r="K4" s="95"/>
      <c r="L4" s="95"/>
      <c r="M4" s="95"/>
      <c r="N4" s="95"/>
      <c r="O4" s="95"/>
      <c r="P4" s="95"/>
    </row>
    <row r="5" spans="2:22" x14ac:dyDescent="0.25">
      <c r="D5" s="93" t="s">
        <v>44</v>
      </c>
      <c r="E5" s="93"/>
      <c r="F5" s="93"/>
      <c r="G5" s="93"/>
      <c r="H5" s="93"/>
      <c r="I5" s="93"/>
    </row>
    <row r="6" spans="2:22" x14ac:dyDescent="0.25">
      <c r="C6" s="93" t="s">
        <v>159</v>
      </c>
      <c r="D6" s="93"/>
      <c r="E6" s="93"/>
      <c r="F6" s="93"/>
      <c r="G6" s="93"/>
      <c r="H6" s="93"/>
      <c r="I6" s="93"/>
      <c r="J6" s="93"/>
      <c r="K6" s="93"/>
      <c r="L6" s="93"/>
      <c r="M6" s="57"/>
      <c r="N6" s="57"/>
    </row>
    <row r="7" spans="2:22" x14ac:dyDescent="0.25">
      <c r="P7" s="19" t="s">
        <v>139</v>
      </c>
    </row>
    <row r="8" spans="2:22" ht="15" customHeight="1" x14ac:dyDescent="0.25">
      <c r="B8" s="87" t="s">
        <v>21</v>
      </c>
      <c r="C8" s="87" t="s">
        <v>22</v>
      </c>
      <c r="D8" s="87" t="s">
        <v>0</v>
      </c>
      <c r="E8" s="87" t="s">
        <v>36</v>
      </c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</row>
    <row r="9" spans="2:22" ht="84" customHeight="1" x14ac:dyDescent="0.25">
      <c r="B9" s="87"/>
      <c r="C9" s="87"/>
      <c r="D9" s="87"/>
      <c r="E9" s="81" t="s">
        <v>37</v>
      </c>
      <c r="F9" s="81" t="s">
        <v>39</v>
      </c>
      <c r="G9" s="81" t="s">
        <v>40</v>
      </c>
      <c r="H9" s="98" t="s">
        <v>41</v>
      </c>
      <c r="I9" s="99"/>
      <c r="J9" s="99"/>
      <c r="K9" s="99"/>
      <c r="L9" s="99"/>
      <c r="M9" s="99"/>
      <c r="N9" s="100"/>
      <c r="O9" s="81" t="s">
        <v>42</v>
      </c>
      <c r="P9" s="87" t="s">
        <v>43</v>
      </c>
    </row>
    <row r="10" spans="2:22" ht="203.25" customHeight="1" x14ac:dyDescent="0.25">
      <c r="B10" s="87"/>
      <c r="C10" s="87"/>
      <c r="D10" s="87"/>
      <c r="E10" s="83"/>
      <c r="F10" s="83"/>
      <c r="G10" s="83"/>
      <c r="H10" s="22" t="s">
        <v>134</v>
      </c>
      <c r="I10" s="96" t="s">
        <v>136</v>
      </c>
      <c r="J10" s="97"/>
      <c r="K10" s="96" t="s">
        <v>138</v>
      </c>
      <c r="L10" s="97"/>
      <c r="M10" s="96" t="s">
        <v>180</v>
      </c>
      <c r="N10" s="97"/>
      <c r="O10" s="83"/>
      <c r="P10" s="87"/>
    </row>
    <row r="11" spans="2:22" ht="30" x14ac:dyDescent="0.25">
      <c r="B11" s="87"/>
      <c r="C11" s="87"/>
      <c r="D11" s="87"/>
      <c r="E11" s="21" t="s">
        <v>38</v>
      </c>
      <c r="F11" s="21" t="s">
        <v>38</v>
      </c>
      <c r="G11" s="21" t="s">
        <v>38</v>
      </c>
      <c r="H11" s="21" t="s">
        <v>38</v>
      </c>
      <c r="I11" s="70" t="s">
        <v>38</v>
      </c>
      <c r="J11" s="72"/>
      <c r="K11" s="70" t="s">
        <v>38</v>
      </c>
      <c r="L11" s="72"/>
      <c r="M11" s="70" t="s">
        <v>38</v>
      </c>
      <c r="N11" s="72"/>
      <c r="O11" s="21" t="s">
        <v>38</v>
      </c>
      <c r="P11" s="21" t="s">
        <v>38</v>
      </c>
    </row>
    <row r="12" spans="2:22" x14ac:dyDescent="0.25">
      <c r="B12" s="21"/>
      <c r="C12" s="21"/>
      <c r="D12" s="21"/>
      <c r="E12" s="25"/>
      <c r="F12" s="25"/>
      <c r="G12" s="25"/>
      <c r="H12" s="21" t="s">
        <v>140</v>
      </c>
      <c r="I12" s="21" t="s">
        <v>137</v>
      </c>
      <c r="J12" s="21" t="s">
        <v>140</v>
      </c>
      <c r="K12" s="21" t="s">
        <v>137</v>
      </c>
      <c r="L12" s="21" t="s">
        <v>140</v>
      </c>
      <c r="M12" s="21" t="s">
        <v>137</v>
      </c>
      <c r="N12" s="21" t="s">
        <v>140</v>
      </c>
      <c r="O12" s="21"/>
      <c r="P12" s="21"/>
    </row>
    <row r="13" spans="2:22" s="30" customFormat="1" ht="30" x14ac:dyDescent="0.25">
      <c r="B13" s="27">
        <v>1</v>
      </c>
      <c r="C13" s="26" t="s">
        <v>45</v>
      </c>
      <c r="D13" s="27"/>
      <c r="E13" s="39">
        <f>E14</f>
        <v>0</v>
      </c>
      <c r="F13" s="39">
        <f t="shared" ref="F13:P13" si="0">F14</f>
        <v>0</v>
      </c>
      <c r="G13" s="39">
        <f t="shared" si="0"/>
        <v>0</v>
      </c>
      <c r="H13" s="39">
        <f t="shared" si="0"/>
        <v>0</v>
      </c>
      <c r="I13" s="39">
        <f t="shared" si="0"/>
        <v>48</v>
      </c>
      <c r="J13" s="38">
        <f t="shared" si="0"/>
        <v>0.79928266000000003</v>
      </c>
      <c r="K13" s="39">
        <f t="shared" si="0"/>
        <v>0</v>
      </c>
      <c r="L13" s="39">
        <f t="shared" si="0"/>
        <v>0</v>
      </c>
      <c r="M13" s="46">
        <f>M14</f>
        <v>3</v>
      </c>
      <c r="N13" s="58">
        <f>N14</f>
        <v>0.35646858000000003</v>
      </c>
      <c r="O13" s="39">
        <f t="shared" si="0"/>
        <v>0</v>
      </c>
      <c r="P13" s="27">
        <f t="shared" si="0"/>
        <v>0</v>
      </c>
      <c r="Q13" s="19"/>
      <c r="R13" s="19"/>
      <c r="S13" s="19"/>
      <c r="T13" s="19"/>
      <c r="U13" s="19"/>
      <c r="V13" s="19"/>
    </row>
    <row r="14" spans="2:22" s="30" customFormat="1" ht="75" x14ac:dyDescent="0.25">
      <c r="B14" s="27">
        <v>2</v>
      </c>
      <c r="C14" s="26" t="s">
        <v>46</v>
      </c>
      <c r="D14" s="27"/>
      <c r="E14" s="39">
        <v>0</v>
      </c>
      <c r="F14" s="39">
        <v>0</v>
      </c>
      <c r="G14" s="39">
        <v>0</v>
      </c>
      <c r="H14" s="39">
        <v>0</v>
      </c>
      <c r="I14" s="45">
        <f>[1]П3_Свод!$I$37</f>
        <v>48</v>
      </c>
      <c r="J14" s="38">
        <f>[1]П3_Свод!$BR$37</f>
        <v>0.79928266000000003</v>
      </c>
      <c r="K14" s="39">
        <v>0</v>
      </c>
      <c r="L14" s="39">
        <v>0</v>
      </c>
      <c r="M14" s="46">
        <f>[2]П2_Работы!$M$241+[2]П2_Работы!$M$242</f>
        <v>3</v>
      </c>
      <c r="N14" s="58">
        <f>[2]П2_Работы!$BS$241+[2]П2_Работы!$BS$242</f>
        <v>0.35646858000000003</v>
      </c>
      <c r="O14" s="39">
        <v>0</v>
      </c>
      <c r="P14" s="27">
        <v>0</v>
      </c>
      <c r="Q14" s="19"/>
      <c r="R14" s="19"/>
      <c r="S14" s="19"/>
      <c r="T14" s="19"/>
      <c r="U14" s="19"/>
      <c r="V14" s="19"/>
    </row>
    <row r="17" spans="10:10" x14ac:dyDescent="0.25">
      <c r="J17" s="44"/>
    </row>
  </sheetData>
  <mergeCells count="20">
    <mergeCell ref="B8:B11"/>
    <mergeCell ref="C8:C11"/>
    <mergeCell ref="D8:D11"/>
    <mergeCell ref="E9:E10"/>
    <mergeCell ref="F9:F10"/>
    <mergeCell ref="E8:P8"/>
    <mergeCell ref="G9:G10"/>
    <mergeCell ref="I10:J10"/>
    <mergeCell ref="I11:J11"/>
    <mergeCell ref="K11:L11"/>
    <mergeCell ref="K10:L10"/>
    <mergeCell ref="H9:N9"/>
    <mergeCell ref="M10:N10"/>
    <mergeCell ref="M11:N11"/>
    <mergeCell ref="D5:I5"/>
    <mergeCell ref="O1:P1"/>
    <mergeCell ref="O9:O10"/>
    <mergeCell ref="P9:P10"/>
    <mergeCell ref="C6:L6"/>
    <mergeCell ref="K2:P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V13"/>
  <sheetViews>
    <sheetView view="pageBreakPreview" topLeftCell="D1" zoomScale="80" zoomScaleNormal="100" zoomScaleSheetLayoutView="80" workbookViewId="0">
      <selection activeCell="J18" sqref="J18"/>
    </sheetView>
  </sheetViews>
  <sheetFormatPr defaultRowHeight="15" x14ac:dyDescent="0.25"/>
  <cols>
    <col min="1" max="1" width="9.140625" style="9"/>
    <col min="2" max="2" width="8.85546875" style="9" customWidth="1"/>
    <col min="3" max="3" width="28.5703125" style="9" customWidth="1"/>
    <col min="4" max="4" width="16" style="9" customWidth="1"/>
    <col min="5" max="5" width="18.140625" style="9" customWidth="1"/>
    <col min="6" max="6" width="16.140625" style="9" customWidth="1"/>
    <col min="7" max="7" width="17.85546875" style="9" customWidth="1"/>
    <col min="8" max="11" width="16.85546875" style="9" customWidth="1"/>
    <col min="12" max="12" width="17.42578125" style="9" customWidth="1"/>
    <col min="13" max="14" width="17.42578125" style="19" customWidth="1"/>
    <col min="15" max="15" width="19.7109375" style="9" customWidth="1"/>
    <col min="16" max="16" width="15.7109375" style="9" customWidth="1"/>
    <col min="17" max="16384" width="9.140625" style="9"/>
  </cols>
  <sheetData>
    <row r="1" spans="2:22" x14ac:dyDescent="0.25">
      <c r="O1" s="101" t="s">
        <v>146</v>
      </c>
      <c r="P1" s="101"/>
    </row>
    <row r="2" spans="2:22" ht="15" customHeight="1" x14ac:dyDescent="0.25">
      <c r="K2" s="94" t="s">
        <v>173</v>
      </c>
      <c r="L2" s="95"/>
      <c r="M2" s="95"/>
      <c r="N2" s="95"/>
      <c r="O2" s="95"/>
      <c r="P2" s="95"/>
    </row>
    <row r="3" spans="2:22" x14ac:dyDescent="0.25">
      <c r="K3" s="95"/>
      <c r="L3" s="95"/>
      <c r="M3" s="95"/>
      <c r="N3" s="95"/>
      <c r="O3" s="95"/>
      <c r="P3" s="95"/>
    </row>
    <row r="4" spans="2:22" x14ac:dyDescent="0.25">
      <c r="D4" s="102" t="s">
        <v>44</v>
      </c>
      <c r="E4" s="102"/>
      <c r="F4" s="102"/>
      <c r="G4" s="102"/>
      <c r="H4" s="102"/>
      <c r="I4" s="102"/>
      <c r="K4" s="95"/>
      <c r="L4" s="95"/>
      <c r="M4" s="95"/>
      <c r="N4" s="95"/>
      <c r="O4" s="95"/>
      <c r="P4" s="95"/>
    </row>
    <row r="5" spans="2:22" x14ac:dyDescent="0.25">
      <c r="C5" s="102" t="s">
        <v>160</v>
      </c>
      <c r="D5" s="102"/>
      <c r="E5" s="102"/>
      <c r="F5" s="102"/>
      <c r="G5" s="102"/>
      <c r="H5" s="102"/>
      <c r="I5" s="102"/>
      <c r="J5" s="102"/>
      <c r="K5" s="102"/>
      <c r="L5" s="102"/>
    </row>
    <row r="6" spans="2:22" x14ac:dyDescent="0.25">
      <c r="M6" s="57"/>
      <c r="N6" s="57"/>
      <c r="P6" s="9" t="s">
        <v>139</v>
      </c>
    </row>
    <row r="7" spans="2:22" ht="15" customHeight="1" x14ac:dyDescent="0.25">
      <c r="B7" s="105" t="s">
        <v>21</v>
      </c>
      <c r="C7" s="105" t="s">
        <v>22</v>
      </c>
      <c r="D7" s="105" t="s">
        <v>0</v>
      </c>
      <c r="E7" s="105" t="s">
        <v>36</v>
      </c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</row>
    <row r="8" spans="2:22" ht="84" customHeight="1" x14ac:dyDescent="0.25">
      <c r="B8" s="105"/>
      <c r="C8" s="105"/>
      <c r="D8" s="105"/>
      <c r="E8" s="103" t="s">
        <v>37</v>
      </c>
      <c r="F8" s="103" t="s">
        <v>39</v>
      </c>
      <c r="G8" s="103" t="s">
        <v>40</v>
      </c>
      <c r="H8" s="108" t="s">
        <v>41</v>
      </c>
      <c r="I8" s="109"/>
      <c r="J8" s="109"/>
      <c r="K8" s="109"/>
      <c r="L8" s="109"/>
      <c r="M8" s="109"/>
      <c r="N8" s="110"/>
      <c r="O8" s="103" t="s">
        <v>42</v>
      </c>
      <c r="P8" s="105" t="s">
        <v>43</v>
      </c>
    </row>
    <row r="9" spans="2:22" ht="203.25" customHeight="1" x14ac:dyDescent="0.25">
      <c r="B9" s="105"/>
      <c r="C9" s="105"/>
      <c r="D9" s="105"/>
      <c r="E9" s="104"/>
      <c r="F9" s="104"/>
      <c r="G9" s="104"/>
      <c r="H9" s="59" t="s">
        <v>134</v>
      </c>
      <c r="I9" s="106" t="s">
        <v>136</v>
      </c>
      <c r="J9" s="107"/>
      <c r="K9" s="106" t="s">
        <v>138</v>
      </c>
      <c r="L9" s="107"/>
      <c r="M9" s="111" t="s">
        <v>180</v>
      </c>
      <c r="N9" s="112"/>
      <c r="O9" s="104"/>
      <c r="P9" s="105"/>
    </row>
    <row r="10" spans="2:22" ht="30" x14ac:dyDescent="0.25">
      <c r="B10" s="105"/>
      <c r="C10" s="105"/>
      <c r="D10" s="105"/>
      <c r="E10" s="2" t="s">
        <v>38</v>
      </c>
      <c r="F10" s="2" t="s">
        <v>38</v>
      </c>
      <c r="G10" s="2" t="s">
        <v>38</v>
      </c>
      <c r="H10" s="2" t="s">
        <v>38</v>
      </c>
      <c r="I10" s="108" t="s">
        <v>38</v>
      </c>
      <c r="J10" s="110"/>
      <c r="K10" s="108" t="s">
        <v>38</v>
      </c>
      <c r="L10" s="110"/>
      <c r="M10" s="108" t="s">
        <v>38</v>
      </c>
      <c r="N10" s="110"/>
      <c r="O10" s="2" t="s">
        <v>38</v>
      </c>
      <c r="P10" s="2" t="s">
        <v>38</v>
      </c>
    </row>
    <row r="11" spans="2:22" x14ac:dyDescent="0.25">
      <c r="B11" s="2"/>
      <c r="C11" s="2"/>
      <c r="D11" s="2"/>
      <c r="E11" s="52"/>
      <c r="F11" s="52"/>
      <c r="G11" s="52"/>
      <c r="H11" s="2" t="s">
        <v>140</v>
      </c>
      <c r="I11" s="2" t="s">
        <v>137</v>
      </c>
      <c r="J11" s="2" t="s">
        <v>140</v>
      </c>
      <c r="K11" s="2" t="s">
        <v>137</v>
      </c>
      <c r="L11" s="2" t="s">
        <v>140</v>
      </c>
      <c r="M11" s="25" t="s">
        <v>137</v>
      </c>
      <c r="N11" s="25" t="s">
        <v>140</v>
      </c>
      <c r="O11" s="2"/>
      <c r="P11" s="2"/>
    </row>
    <row r="12" spans="2:22" customFormat="1" ht="30" x14ac:dyDescent="0.25">
      <c r="B12" s="6">
        <v>1</v>
      </c>
      <c r="C12" s="53" t="s">
        <v>45</v>
      </c>
      <c r="D12" s="6"/>
      <c r="E12" s="54">
        <f>E13</f>
        <v>0</v>
      </c>
      <c r="F12" s="54">
        <f t="shared" ref="F12:P12" si="0">F13</f>
        <v>0</v>
      </c>
      <c r="G12" s="54">
        <f t="shared" si="0"/>
        <v>0</v>
      </c>
      <c r="H12" s="54">
        <f t="shared" si="0"/>
        <v>0</v>
      </c>
      <c r="I12" s="54">
        <f t="shared" si="0"/>
        <v>5667</v>
      </c>
      <c r="J12" s="55">
        <f t="shared" si="0"/>
        <v>8.64133954293</v>
      </c>
      <c r="K12" s="54">
        <f t="shared" si="0"/>
        <v>0</v>
      </c>
      <c r="L12" s="55">
        <f t="shared" si="0"/>
        <v>0</v>
      </c>
      <c r="M12" s="60">
        <f>M13</f>
        <v>1</v>
      </c>
      <c r="N12" s="61">
        <f>N13</f>
        <v>0.12321930582</v>
      </c>
      <c r="O12" s="6">
        <f t="shared" si="0"/>
        <v>0</v>
      </c>
      <c r="P12" s="6">
        <f t="shared" si="0"/>
        <v>0</v>
      </c>
      <c r="Q12" s="9"/>
      <c r="R12" s="9"/>
      <c r="S12" s="9"/>
      <c r="T12" s="9"/>
      <c r="U12" s="9"/>
      <c r="V12" s="9"/>
    </row>
    <row r="13" spans="2:22" customFormat="1" ht="60" x14ac:dyDescent="0.25">
      <c r="B13" s="6">
        <v>2</v>
      </c>
      <c r="C13" s="53" t="s">
        <v>168</v>
      </c>
      <c r="D13" s="6"/>
      <c r="E13" s="54">
        <v>0</v>
      </c>
      <c r="F13" s="54">
        <v>0</v>
      </c>
      <c r="G13" s="54">
        <v>0</v>
      </c>
      <c r="H13" s="54">
        <v>0</v>
      </c>
      <c r="I13" s="54">
        <v>5667</v>
      </c>
      <c r="J13" s="55">
        <v>8.64133954293</v>
      </c>
      <c r="K13" s="56">
        <f>[1]П2_Работы!$N$36</f>
        <v>0</v>
      </c>
      <c r="L13" s="55">
        <f>[1]П2_Работы!$BT$36</f>
        <v>0</v>
      </c>
      <c r="M13" s="46">
        <f>[2]П2_Работы!$N$241+[2]П2_Работы!$N$242</f>
        <v>1</v>
      </c>
      <c r="N13" s="58">
        <f>[2]П2_Работы!$BT$241+[2]П2_Работы!$BT$242</f>
        <v>0.12321930582</v>
      </c>
      <c r="O13" s="6">
        <v>0</v>
      </c>
      <c r="P13" s="6">
        <v>0</v>
      </c>
      <c r="Q13" s="9"/>
      <c r="R13" s="9"/>
      <c r="S13" s="9"/>
      <c r="T13" s="9"/>
      <c r="U13" s="9"/>
      <c r="V13" s="9"/>
    </row>
  </sheetData>
  <mergeCells count="20">
    <mergeCell ref="B7:B10"/>
    <mergeCell ref="C7:C10"/>
    <mergeCell ref="D7:D10"/>
    <mergeCell ref="E7:P7"/>
    <mergeCell ref="E8:E9"/>
    <mergeCell ref="F8:F9"/>
    <mergeCell ref="G8:G9"/>
    <mergeCell ref="I10:J10"/>
    <mergeCell ref="K10:L10"/>
    <mergeCell ref="M10:N10"/>
    <mergeCell ref="O1:P1"/>
    <mergeCell ref="D4:I4"/>
    <mergeCell ref="C5:L5"/>
    <mergeCell ref="O8:O9"/>
    <mergeCell ref="P8:P9"/>
    <mergeCell ref="I9:J9"/>
    <mergeCell ref="K9:L9"/>
    <mergeCell ref="K2:P4"/>
    <mergeCell ref="H8:N8"/>
    <mergeCell ref="M9:N9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V15"/>
  <sheetViews>
    <sheetView topLeftCell="F7" workbookViewId="0">
      <selection activeCell="L16" sqref="L16"/>
    </sheetView>
  </sheetViews>
  <sheetFormatPr defaultRowHeight="15" x14ac:dyDescent="0.25"/>
  <cols>
    <col min="1" max="1" width="9.140625" style="19"/>
    <col min="2" max="2" width="8.85546875" style="19" customWidth="1"/>
    <col min="3" max="3" width="28.5703125" style="19" customWidth="1"/>
    <col min="4" max="4" width="16" style="19" customWidth="1"/>
    <col min="5" max="5" width="18.140625" style="19" customWidth="1"/>
    <col min="6" max="6" width="16.140625" style="19" customWidth="1"/>
    <col min="7" max="7" width="17.85546875" style="19" customWidth="1"/>
    <col min="8" max="11" width="16.85546875" style="19" customWidth="1"/>
    <col min="12" max="14" width="17.42578125" style="19" customWidth="1"/>
    <col min="15" max="15" width="19.7109375" style="19" customWidth="1"/>
    <col min="16" max="16" width="15.7109375" style="19" customWidth="1"/>
    <col min="17" max="16384" width="9.140625" style="19"/>
  </cols>
  <sheetData>
    <row r="1" spans="2:22" x14ac:dyDescent="0.25">
      <c r="O1" s="73" t="s">
        <v>147</v>
      </c>
      <c r="P1" s="73"/>
    </row>
    <row r="2" spans="2:22" ht="15" customHeight="1" x14ac:dyDescent="0.25">
      <c r="K2" s="94" t="s">
        <v>173</v>
      </c>
      <c r="L2" s="95"/>
      <c r="M2" s="95"/>
      <c r="N2" s="95"/>
      <c r="O2" s="95"/>
      <c r="P2" s="95"/>
    </row>
    <row r="3" spans="2:22" x14ac:dyDescent="0.25">
      <c r="K3" s="95"/>
      <c r="L3" s="95"/>
      <c r="M3" s="95"/>
      <c r="N3" s="95"/>
      <c r="O3" s="95"/>
      <c r="P3" s="95"/>
    </row>
    <row r="4" spans="2:22" x14ac:dyDescent="0.25">
      <c r="D4" s="93" t="s">
        <v>44</v>
      </c>
      <c r="E4" s="93"/>
      <c r="F4" s="93"/>
      <c r="G4" s="93"/>
      <c r="H4" s="93"/>
      <c r="I4" s="93"/>
      <c r="K4" s="95"/>
      <c r="L4" s="95"/>
      <c r="M4" s="95"/>
      <c r="N4" s="95"/>
      <c r="O4" s="95"/>
      <c r="P4" s="95"/>
    </row>
    <row r="5" spans="2:22" x14ac:dyDescent="0.25">
      <c r="C5" s="93" t="s">
        <v>161</v>
      </c>
      <c r="D5" s="93"/>
      <c r="E5" s="93"/>
      <c r="F5" s="93"/>
      <c r="G5" s="93"/>
      <c r="H5" s="93"/>
      <c r="I5" s="93"/>
      <c r="J5" s="93"/>
      <c r="K5" s="93"/>
      <c r="L5" s="93"/>
    </row>
    <row r="6" spans="2:22" x14ac:dyDescent="0.25">
      <c r="M6" s="57"/>
      <c r="N6" s="57"/>
      <c r="P6" s="19" t="s">
        <v>139</v>
      </c>
    </row>
    <row r="7" spans="2:22" ht="15" customHeight="1" x14ac:dyDescent="0.25">
      <c r="B7" s="87" t="s">
        <v>21</v>
      </c>
      <c r="C7" s="87" t="s">
        <v>22</v>
      </c>
      <c r="D7" s="87" t="s">
        <v>0</v>
      </c>
      <c r="E7" s="87" t="s">
        <v>36</v>
      </c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</row>
    <row r="8" spans="2:22" ht="84" customHeight="1" x14ac:dyDescent="0.25">
      <c r="B8" s="87"/>
      <c r="C8" s="87"/>
      <c r="D8" s="87"/>
      <c r="E8" s="81" t="s">
        <v>37</v>
      </c>
      <c r="F8" s="81" t="s">
        <v>39</v>
      </c>
      <c r="G8" s="81" t="s">
        <v>40</v>
      </c>
      <c r="H8" s="70" t="s">
        <v>41</v>
      </c>
      <c r="I8" s="71"/>
      <c r="J8" s="71"/>
      <c r="K8" s="71"/>
      <c r="L8" s="71"/>
      <c r="M8" s="71"/>
      <c r="N8" s="72"/>
      <c r="O8" s="81" t="s">
        <v>42</v>
      </c>
      <c r="P8" s="87" t="s">
        <v>43</v>
      </c>
    </row>
    <row r="9" spans="2:22" ht="203.25" customHeight="1" x14ac:dyDescent="0.25">
      <c r="B9" s="87"/>
      <c r="C9" s="87"/>
      <c r="D9" s="87"/>
      <c r="E9" s="83"/>
      <c r="F9" s="83"/>
      <c r="G9" s="83"/>
      <c r="H9" s="22" t="s">
        <v>134</v>
      </c>
      <c r="I9" s="96" t="s">
        <v>179</v>
      </c>
      <c r="J9" s="97"/>
      <c r="K9" s="96" t="s">
        <v>178</v>
      </c>
      <c r="L9" s="97"/>
      <c r="M9" s="111" t="s">
        <v>180</v>
      </c>
      <c r="N9" s="112"/>
      <c r="O9" s="83"/>
      <c r="P9" s="87"/>
    </row>
    <row r="10" spans="2:22" ht="30" x14ac:dyDescent="0.25">
      <c r="B10" s="87"/>
      <c r="C10" s="87"/>
      <c r="D10" s="87"/>
      <c r="E10" s="21" t="s">
        <v>38</v>
      </c>
      <c r="F10" s="21" t="s">
        <v>38</v>
      </c>
      <c r="G10" s="21" t="s">
        <v>38</v>
      </c>
      <c r="H10" s="21" t="s">
        <v>38</v>
      </c>
      <c r="I10" s="70" t="s">
        <v>38</v>
      </c>
      <c r="J10" s="72"/>
      <c r="K10" s="70" t="s">
        <v>38</v>
      </c>
      <c r="L10" s="72"/>
      <c r="M10" s="108" t="s">
        <v>38</v>
      </c>
      <c r="N10" s="110"/>
      <c r="O10" s="21" t="s">
        <v>38</v>
      </c>
      <c r="P10" s="21" t="s">
        <v>38</v>
      </c>
    </row>
    <row r="11" spans="2:22" x14ac:dyDescent="0.25">
      <c r="B11" s="21"/>
      <c r="C11" s="21"/>
      <c r="D11" s="21"/>
      <c r="E11" s="25"/>
      <c r="F11" s="25"/>
      <c r="G11" s="25"/>
      <c r="H11" s="21" t="s">
        <v>140</v>
      </c>
      <c r="I11" s="21" t="s">
        <v>137</v>
      </c>
      <c r="J11" s="21" t="s">
        <v>140</v>
      </c>
      <c r="K11" s="21" t="s">
        <v>137</v>
      </c>
      <c r="L11" s="21" t="s">
        <v>140</v>
      </c>
      <c r="M11" s="25" t="s">
        <v>137</v>
      </c>
      <c r="N11" s="25" t="s">
        <v>140</v>
      </c>
      <c r="O11" s="21"/>
      <c r="P11" s="21"/>
    </row>
    <row r="12" spans="2:22" s="30" customFormat="1" ht="30" x14ac:dyDescent="0.25">
      <c r="B12" s="27">
        <v>1</v>
      </c>
      <c r="C12" s="26" t="s">
        <v>45</v>
      </c>
      <c r="D12" s="27"/>
      <c r="E12" s="39">
        <f>E13</f>
        <v>0</v>
      </c>
      <c r="F12" s="39">
        <f t="shared" ref="F12:P12" si="0">F13</f>
        <v>0</v>
      </c>
      <c r="G12" s="39">
        <f t="shared" si="0"/>
        <v>0</v>
      </c>
      <c r="H12" s="39">
        <f>H13</f>
        <v>0</v>
      </c>
      <c r="I12" s="39">
        <f t="shared" si="0"/>
        <v>1</v>
      </c>
      <c r="J12" s="38">
        <f t="shared" si="0"/>
        <v>18.713000000000001</v>
      </c>
      <c r="K12" s="39">
        <f t="shared" si="0"/>
        <v>0</v>
      </c>
      <c r="L12" s="38">
        <f t="shared" si="0"/>
        <v>0</v>
      </c>
      <c r="M12" s="60">
        <f>M13</f>
        <v>0</v>
      </c>
      <c r="N12" s="61">
        <f>N13</f>
        <v>0</v>
      </c>
      <c r="O12" s="39">
        <f t="shared" si="0"/>
        <v>0</v>
      </c>
      <c r="P12" s="27">
        <f t="shared" si="0"/>
        <v>0</v>
      </c>
      <c r="Q12" s="19"/>
      <c r="R12" s="19"/>
      <c r="S12" s="19"/>
      <c r="T12" s="19"/>
      <c r="U12" s="19"/>
      <c r="V12" s="19"/>
    </row>
    <row r="13" spans="2:22" s="30" customFormat="1" ht="75" x14ac:dyDescent="0.25">
      <c r="B13" s="27">
        <v>2</v>
      </c>
      <c r="C13" s="26" t="s">
        <v>46</v>
      </c>
      <c r="D13" s="27"/>
      <c r="E13" s="39">
        <v>0</v>
      </c>
      <c r="F13" s="39">
        <v>0</v>
      </c>
      <c r="G13" s="39">
        <v>0</v>
      </c>
      <c r="H13" s="39">
        <f>[2]П4_Стуктура!$BT$29</f>
        <v>0</v>
      </c>
      <c r="I13" s="45">
        <f>[2]П4_Стуктура!$K$30</f>
        <v>1</v>
      </c>
      <c r="J13" s="38">
        <f>[2]П4_Стуктура!$BT$30</f>
        <v>18.713000000000001</v>
      </c>
      <c r="K13" s="39">
        <v>0</v>
      </c>
      <c r="L13" s="38">
        <f>[2]П2_Работы!$BU$247</f>
        <v>0</v>
      </c>
      <c r="M13" s="46">
        <f>[2]П2_Работы!$O$241+[2]П2_Работы!$O$242</f>
        <v>0</v>
      </c>
      <c r="N13" s="58">
        <f>[2]П2_Работы!$BU$241+[2]П2_Работы!$BU$242</f>
        <v>0</v>
      </c>
      <c r="O13" s="39">
        <v>0</v>
      </c>
      <c r="P13" s="27">
        <v>0</v>
      </c>
      <c r="Q13" s="19"/>
      <c r="R13" s="19"/>
      <c r="S13" s="19"/>
      <c r="T13" s="19"/>
      <c r="U13" s="19"/>
      <c r="V13" s="19"/>
    </row>
    <row r="15" spans="2:22" x14ac:dyDescent="0.25">
      <c r="J15" s="44"/>
    </row>
  </sheetData>
  <mergeCells count="20">
    <mergeCell ref="B7:B10"/>
    <mergeCell ref="C7:C10"/>
    <mergeCell ref="D7:D10"/>
    <mergeCell ref="E7:P7"/>
    <mergeCell ref="E8:E9"/>
    <mergeCell ref="F8:F9"/>
    <mergeCell ref="G8:G9"/>
    <mergeCell ref="I10:J10"/>
    <mergeCell ref="K10:L10"/>
    <mergeCell ref="I9:J9"/>
    <mergeCell ref="K9:L9"/>
    <mergeCell ref="M9:N9"/>
    <mergeCell ref="M10:N10"/>
    <mergeCell ref="H8:N8"/>
    <mergeCell ref="O1:P1"/>
    <mergeCell ref="D4:I4"/>
    <mergeCell ref="C5:L5"/>
    <mergeCell ref="O8:O9"/>
    <mergeCell ref="P8:P9"/>
    <mergeCell ref="K2:P4"/>
  </mergeCells>
  <pageMargins left="0.7" right="0.7" top="0.75" bottom="0.75" header="0.3" footer="0.3"/>
  <pageSetup paperSize="9" scale="87" fitToWidth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V16"/>
  <sheetViews>
    <sheetView topLeftCell="B7" workbookViewId="0">
      <selection activeCell="N13" activeCellId="3" sqref="H13 J13 L13 N13"/>
    </sheetView>
  </sheetViews>
  <sheetFormatPr defaultRowHeight="15" x14ac:dyDescent="0.25"/>
  <cols>
    <col min="1" max="1" width="9.140625" style="19"/>
    <col min="2" max="2" width="8.85546875" style="19" customWidth="1"/>
    <col min="3" max="3" width="28.5703125" style="19" customWidth="1"/>
    <col min="4" max="4" width="16" style="19" customWidth="1"/>
    <col min="5" max="5" width="18.140625" style="19" customWidth="1"/>
    <col min="6" max="6" width="16.140625" style="19" customWidth="1"/>
    <col min="7" max="7" width="17.85546875" style="19" customWidth="1"/>
    <col min="8" max="11" width="16.85546875" style="19" customWidth="1"/>
    <col min="12" max="14" width="17.42578125" style="19" customWidth="1"/>
    <col min="15" max="15" width="19.7109375" style="19" customWidth="1"/>
    <col min="16" max="16" width="15.7109375" style="19" customWidth="1"/>
    <col min="17" max="16384" width="9.140625" style="19"/>
  </cols>
  <sheetData>
    <row r="1" spans="2:22" x14ac:dyDescent="0.25">
      <c r="O1" s="73" t="s">
        <v>148</v>
      </c>
      <c r="P1" s="73"/>
    </row>
    <row r="2" spans="2:22" ht="15" customHeight="1" x14ac:dyDescent="0.25">
      <c r="K2" s="94" t="s">
        <v>173</v>
      </c>
      <c r="L2" s="95"/>
      <c r="M2" s="95"/>
      <c r="N2" s="95"/>
      <c r="O2" s="95"/>
      <c r="P2" s="95"/>
    </row>
    <row r="3" spans="2:22" x14ac:dyDescent="0.25">
      <c r="K3" s="95"/>
      <c r="L3" s="95"/>
      <c r="M3" s="95"/>
      <c r="N3" s="95"/>
      <c r="O3" s="95"/>
      <c r="P3" s="95"/>
    </row>
    <row r="4" spans="2:22" x14ac:dyDescent="0.25">
      <c r="D4" s="93" t="s">
        <v>44</v>
      </c>
      <c r="E4" s="93"/>
      <c r="F4" s="93"/>
      <c r="G4" s="93"/>
      <c r="H4" s="93"/>
      <c r="I4" s="93"/>
      <c r="K4" s="95"/>
      <c r="L4" s="95"/>
      <c r="M4" s="95"/>
      <c r="N4" s="95"/>
      <c r="O4" s="95"/>
      <c r="P4" s="95"/>
    </row>
    <row r="5" spans="2:22" x14ac:dyDescent="0.25">
      <c r="C5" s="93" t="s">
        <v>162</v>
      </c>
      <c r="D5" s="93"/>
      <c r="E5" s="93"/>
      <c r="F5" s="93"/>
      <c r="G5" s="93"/>
      <c r="H5" s="93"/>
      <c r="I5" s="93"/>
      <c r="J5" s="93"/>
      <c r="K5" s="93"/>
      <c r="L5" s="93"/>
    </row>
    <row r="6" spans="2:22" x14ac:dyDescent="0.25">
      <c r="M6" s="57"/>
      <c r="N6" s="57"/>
      <c r="P6" s="19" t="s">
        <v>139</v>
      </c>
    </row>
    <row r="7" spans="2:22" ht="15" customHeight="1" x14ac:dyDescent="0.25">
      <c r="B7" s="87" t="s">
        <v>21</v>
      </c>
      <c r="C7" s="87" t="s">
        <v>22</v>
      </c>
      <c r="D7" s="87" t="s">
        <v>0</v>
      </c>
      <c r="E7" s="87" t="s">
        <v>36</v>
      </c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</row>
    <row r="8" spans="2:22" ht="84" customHeight="1" x14ac:dyDescent="0.25">
      <c r="B8" s="87"/>
      <c r="C8" s="87"/>
      <c r="D8" s="87"/>
      <c r="E8" s="81" t="s">
        <v>37</v>
      </c>
      <c r="F8" s="81" t="s">
        <v>39</v>
      </c>
      <c r="G8" s="81" t="s">
        <v>40</v>
      </c>
      <c r="H8" s="70" t="s">
        <v>41</v>
      </c>
      <c r="I8" s="71"/>
      <c r="J8" s="71"/>
      <c r="K8" s="71"/>
      <c r="L8" s="71"/>
      <c r="M8" s="71"/>
      <c r="N8" s="72"/>
      <c r="O8" s="81" t="s">
        <v>42</v>
      </c>
      <c r="P8" s="87" t="s">
        <v>43</v>
      </c>
    </row>
    <row r="9" spans="2:22" ht="203.25" customHeight="1" x14ac:dyDescent="0.25">
      <c r="B9" s="87"/>
      <c r="C9" s="87"/>
      <c r="D9" s="87"/>
      <c r="E9" s="83"/>
      <c r="F9" s="83"/>
      <c r="G9" s="83"/>
      <c r="H9" s="22" t="s">
        <v>134</v>
      </c>
      <c r="I9" s="96" t="s">
        <v>136</v>
      </c>
      <c r="J9" s="97"/>
      <c r="K9" s="96" t="s">
        <v>138</v>
      </c>
      <c r="L9" s="97"/>
      <c r="M9" s="111" t="s">
        <v>180</v>
      </c>
      <c r="N9" s="112"/>
      <c r="O9" s="83"/>
      <c r="P9" s="87"/>
    </row>
    <row r="10" spans="2:22" ht="30" x14ac:dyDescent="0.25">
      <c r="B10" s="87"/>
      <c r="C10" s="87"/>
      <c r="D10" s="87"/>
      <c r="E10" s="21" t="s">
        <v>38</v>
      </c>
      <c r="F10" s="21" t="s">
        <v>38</v>
      </c>
      <c r="G10" s="21" t="s">
        <v>38</v>
      </c>
      <c r="H10" s="21" t="s">
        <v>38</v>
      </c>
      <c r="I10" s="70" t="s">
        <v>38</v>
      </c>
      <c r="J10" s="72"/>
      <c r="K10" s="70" t="s">
        <v>38</v>
      </c>
      <c r="L10" s="72"/>
      <c r="M10" s="108" t="s">
        <v>38</v>
      </c>
      <c r="N10" s="110"/>
      <c r="O10" s="21" t="s">
        <v>38</v>
      </c>
      <c r="P10" s="21" t="s">
        <v>38</v>
      </c>
    </row>
    <row r="11" spans="2:22" x14ac:dyDescent="0.25">
      <c r="B11" s="21"/>
      <c r="C11" s="21"/>
      <c r="D11" s="21"/>
      <c r="E11" s="25"/>
      <c r="F11" s="25"/>
      <c r="G11" s="25"/>
      <c r="H11" s="21" t="s">
        <v>140</v>
      </c>
      <c r="I11" s="21" t="s">
        <v>137</v>
      </c>
      <c r="J11" s="21" t="s">
        <v>140</v>
      </c>
      <c r="K11" s="21" t="s">
        <v>137</v>
      </c>
      <c r="L11" s="21" t="s">
        <v>140</v>
      </c>
      <c r="M11" s="25" t="s">
        <v>137</v>
      </c>
      <c r="N11" s="25" t="s">
        <v>140</v>
      </c>
      <c r="O11" s="21"/>
      <c r="P11" s="21"/>
    </row>
    <row r="12" spans="2:22" s="30" customFormat="1" ht="30" x14ac:dyDescent="0.25">
      <c r="B12" s="27">
        <v>1</v>
      </c>
      <c r="C12" s="26" t="s">
        <v>45</v>
      </c>
      <c r="D12" s="27"/>
      <c r="E12" s="39">
        <f>E13</f>
        <v>0</v>
      </c>
      <c r="F12" s="39">
        <f t="shared" ref="F12:P12" si="0">F13</f>
        <v>0</v>
      </c>
      <c r="G12" s="39">
        <f t="shared" si="0"/>
        <v>0</v>
      </c>
      <c r="H12" s="39">
        <f t="shared" si="0"/>
        <v>6.1067999999999998</v>
      </c>
      <c r="I12" s="39">
        <f t="shared" si="0"/>
        <v>2178</v>
      </c>
      <c r="J12" s="38">
        <f t="shared" si="0"/>
        <v>21.170649010515266</v>
      </c>
      <c r="K12" s="39">
        <f t="shared" si="0"/>
        <v>60</v>
      </c>
      <c r="L12" s="38">
        <f t="shared" si="0"/>
        <v>1.2408269074905602</v>
      </c>
      <c r="M12" s="60">
        <f>M13</f>
        <v>10</v>
      </c>
      <c r="N12" s="61">
        <f>N13</f>
        <v>1.3327400117491199</v>
      </c>
      <c r="O12" s="39">
        <f t="shared" si="0"/>
        <v>0</v>
      </c>
      <c r="P12" s="39">
        <f t="shared" si="0"/>
        <v>0</v>
      </c>
      <c r="Q12" s="19"/>
      <c r="R12" s="19"/>
      <c r="S12" s="19"/>
      <c r="T12" s="19"/>
      <c r="U12" s="19"/>
      <c r="V12" s="19"/>
    </row>
    <row r="13" spans="2:22" s="30" customFormat="1" ht="75" x14ac:dyDescent="0.25">
      <c r="B13" s="27">
        <v>2</v>
      </c>
      <c r="C13" s="26" t="s">
        <v>46</v>
      </c>
      <c r="D13" s="27"/>
      <c r="E13" s="39">
        <v>0</v>
      </c>
      <c r="F13" s="39">
        <v>0</v>
      </c>
      <c r="G13" s="39">
        <v>0</v>
      </c>
      <c r="H13" s="67">
        <f>[3]П4_Стуктура!$BU$29</f>
        <v>6.1067999999999998</v>
      </c>
      <c r="I13" s="46">
        <f>[2]П2_Работы!$P$98+[2]П2_Работы!$P$99+[2]П2_Работы!$P$109+[2]П2_Работы!$P$110+[2]П2_Работы!$P$112+[2]П2_Работы!$P$114+[2]П2_Работы!$P$116+[2]П2_Работы!$P$203+[2]П2_Работы!$P$204+[2]П2_Работы!$P$206+[2]П2_Работы!$P$207+[2]П2_Работы!$P$208+[2]П2_Работы!$P$209+[2]П2_Работы!$P$211</f>
        <v>2178</v>
      </c>
      <c r="J13" s="67">
        <f>[2]П2_Работы!$BV$98+[2]П2_Работы!$BV$99+[2]П2_Работы!$BV$109+[2]П2_Работы!$BV$110+[2]П2_Работы!$BV$112+[2]П2_Работы!$BV$114+[2]П2_Работы!$BV$116+[2]П2_Работы!$BV$203+[2]П2_Работы!$BV$204+[2]П2_Работы!$BV$206+[2]П2_Работы!$BV$207+[2]П2_Работы!$BV$208+[2]П2_Работы!$BV$209+[2]П2_Работы!$BV$211</f>
        <v>21.170649010515266</v>
      </c>
      <c r="K13" s="46">
        <f>[2]П2_Работы!$P$36+[2]П2_Работы!$P$37</f>
        <v>60</v>
      </c>
      <c r="L13" s="67">
        <f>[2]П2_Работы!$BV$36+[2]П2_Работы!$BV$37</f>
        <v>1.2408269074905602</v>
      </c>
      <c r="M13" s="46">
        <f>[2]П2_Работы!$P$241+[2]П2_Работы!$P$242</f>
        <v>10</v>
      </c>
      <c r="N13" s="67">
        <f>[2]П2_Работы!$BV$241+[2]П2_Работы!$BV$242</f>
        <v>1.3327400117491199</v>
      </c>
      <c r="O13" s="39">
        <v>0</v>
      </c>
      <c r="P13" s="39">
        <v>0</v>
      </c>
      <c r="Q13" s="19"/>
      <c r="R13" s="19"/>
      <c r="S13" s="19"/>
      <c r="T13" s="19"/>
      <c r="U13" s="19"/>
      <c r="V13" s="19"/>
    </row>
    <row r="16" spans="2:22" x14ac:dyDescent="0.25">
      <c r="J16" s="44"/>
    </row>
  </sheetData>
  <mergeCells count="20">
    <mergeCell ref="B7:B10"/>
    <mergeCell ref="C7:C10"/>
    <mergeCell ref="D7:D10"/>
    <mergeCell ref="E7:P7"/>
    <mergeCell ref="E8:E9"/>
    <mergeCell ref="F8:F9"/>
    <mergeCell ref="G8:G9"/>
    <mergeCell ref="I10:J10"/>
    <mergeCell ref="K10:L10"/>
    <mergeCell ref="M9:N9"/>
    <mergeCell ref="M10:N10"/>
    <mergeCell ref="H8:N8"/>
    <mergeCell ref="O1:P1"/>
    <mergeCell ref="D4:I4"/>
    <mergeCell ref="C5:L5"/>
    <mergeCell ref="O8:O9"/>
    <mergeCell ref="P8:P9"/>
    <mergeCell ref="I9:J9"/>
    <mergeCell ref="K9:L9"/>
    <mergeCell ref="K2:P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V13"/>
  <sheetViews>
    <sheetView topLeftCell="B7" workbookViewId="0">
      <selection activeCell="N13" activeCellId="3" sqref="H13 J13 L13 N13"/>
    </sheetView>
  </sheetViews>
  <sheetFormatPr defaultRowHeight="15" x14ac:dyDescent="0.25"/>
  <cols>
    <col min="1" max="1" width="9.140625" style="19"/>
    <col min="2" max="2" width="8.85546875" style="19" customWidth="1"/>
    <col min="3" max="3" width="28.5703125" style="19" customWidth="1"/>
    <col min="4" max="4" width="16" style="19" customWidth="1"/>
    <col min="5" max="5" width="18.140625" style="19" customWidth="1"/>
    <col min="6" max="6" width="16.140625" style="19" customWidth="1"/>
    <col min="7" max="7" width="17.85546875" style="19" customWidth="1"/>
    <col min="8" max="11" width="16.85546875" style="19" customWidth="1"/>
    <col min="12" max="14" width="17.42578125" style="19" customWidth="1"/>
    <col min="15" max="15" width="19.7109375" style="19" customWidth="1"/>
    <col min="16" max="16" width="15.7109375" style="19" customWidth="1"/>
    <col min="17" max="16384" width="9.140625" style="19"/>
  </cols>
  <sheetData>
    <row r="1" spans="2:22" x14ac:dyDescent="0.25">
      <c r="O1" s="73" t="s">
        <v>149</v>
      </c>
      <c r="P1" s="73"/>
    </row>
    <row r="2" spans="2:22" ht="15" customHeight="1" x14ac:dyDescent="0.25">
      <c r="K2" s="94" t="s">
        <v>173</v>
      </c>
      <c r="L2" s="95"/>
      <c r="M2" s="95"/>
      <c r="N2" s="95"/>
      <c r="O2" s="95"/>
      <c r="P2" s="95"/>
    </row>
    <row r="3" spans="2:22" x14ac:dyDescent="0.25">
      <c r="K3" s="95"/>
      <c r="L3" s="95"/>
      <c r="M3" s="95"/>
      <c r="N3" s="95"/>
      <c r="O3" s="95"/>
      <c r="P3" s="95"/>
    </row>
    <row r="4" spans="2:22" x14ac:dyDescent="0.25">
      <c r="D4" s="93" t="s">
        <v>44</v>
      </c>
      <c r="E4" s="93"/>
      <c r="F4" s="93"/>
      <c r="G4" s="93"/>
      <c r="H4" s="93"/>
      <c r="I4" s="93"/>
      <c r="K4" s="95"/>
      <c r="L4" s="95"/>
      <c r="M4" s="95"/>
      <c r="N4" s="95"/>
      <c r="O4" s="95"/>
      <c r="P4" s="95"/>
    </row>
    <row r="5" spans="2:22" x14ac:dyDescent="0.25">
      <c r="C5" s="93" t="s">
        <v>163</v>
      </c>
      <c r="D5" s="93"/>
      <c r="E5" s="93"/>
      <c r="F5" s="93"/>
      <c r="G5" s="93"/>
      <c r="H5" s="93"/>
      <c r="I5" s="93"/>
      <c r="J5" s="93"/>
      <c r="K5" s="93"/>
      <c r="L5" s="93"/>
    </row>
    <row r="6" spans="2:22" x14ac:dyDescent="0.25">
      <c r="M6" s="57"/>
      <c r="N6" s="57"/>
      <c r="P6" s="19" t="s">
        <v>139</v>
      </c>
    </row>
    <row r="7" spans="2:22" ht="15" customHeight="1" x14ac:dyDescent="0.25">
      <c r="B7" s="87" t="s">
        <v>21</v>
      </c>
      <c r="C7" s="87" t="s">
        <v>22</v>
      </c>
      <c r="D7" s="87" t="s">
        <v>0</v>
      </c>
      <c r="E7" s="87" t="s">
        <v>36</v>
      </c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</row>
    <row r="8" spans="2:22" ht="84" customHeight="1" x14ac:dyDescent="0.25">
      <c r="B8" s="87"/>
      <c r="C8" s="87"/>
      <c r="D8" s="87"/>
      <c r="E8" s="81" t="s">
        <v>37</v>
      </c>
      <c r="F8" s="81" t="s">
        <v>39</v>
      </c>
      <c r="G8" s="81" t="s">
        <v>40</v>
      </c>
      <c r="H8" s="70" t="s">
        <v>41</v>
      </c>
      <c r="I8" s="71"/>
      <c r="J8" s="71"/>
      <c r="K8" s="71"/>
      <c r="L8" s="71"/>
      <c r="M8" s="71"/>
      <c r="N8" s="72"/>
      <c r="O8" s="81" t="s">
        <v>42</v>
      </c>
      <c r="P8" s="87" t="s">
        <v>43</v>
      </c>
    </row>
    <row r="9" spans="2:22" ht="203.25" customHeight="1" x14ac:dyDescent="0.25">
      <c r="B9" s="87"/>
      <c r="C9" s="87"/>
      <c r="D9" s="87"/>
      <c r="E9" s="83"/>
      <c r="F9" s="83"/>
      <c r="G9" s="83"/>
      <c r="H9" s="22" t="s">
        <v>134</v>
      </c>
      <c r="I9" s="96" t="s">
        <v>136</v>
      </c>
      <c r="J9" s="97"/>
      <c r="K9" s="96" t="s">
        <v>138</v>
      </c>
      <c r="L9" s="97"/>
      <c r="M9" s="111" t="s">
        <v>180</v>
      </c>
      <c r="N9" s="112"/>
      <c r="O9" s="83"/>
      <c r="P9" s="87"/>
    </row>
    <row r="10" spans="2:22" ht="30" x14ac:dyDescent="0.25">
      <c r="B10" s="87"/>
      <c r="C10" s="87"/>
      <c r="D10" s="87"/>
      <c r="E10" s="21" t="s">
        <v>38</v>
      </c>
      <c r="F10" s="21" t="s">
        <v>38</v>
      </c>
      <c r="G10" s="21" t="s">
        <v>38</v>
      </c>
      <c r="H10" s="21" t="s">
        <v>38</v>
      </c>
      <c r="I10" s="70" t="s">
        <v>38</v>
      </c>
      <c r="J10" s="72"/>
      <c r="K10" s="70" t="s">
        <v>38</v>
      </c>
      <c r="L10" s="72"/>
      <c r="M10" s="108" t="s">
        <v>38</v>
      </c>
      <c r="N10" s="110"/>
      <c r="O10" s="21" t="s">
        <v>38</v>
      </c>
      <c r="P10" s="21" t="s">
        <v>38</v>
      </c>
    </row>
    <row r="11" spans="2:22" x14ac:dyDescent="0.25">
      <c r="B11" s="21"/>
      <c r="C11" s="21"/>
      <c r="D11" s="21"/>
      <c r="E11" s="25"/>
      <c r="F11" s="25"/>
      <c r="G11" s="25"/>
      <c r="H11" s="21" t="s">
        <v>140</v>
      </c>
      <c r="I11" s="21" t="s">
        <v>137</v>
      </c>
      <c r="J11" s="21" t="s">
        <v>140</v>
      </c>
      <c r="K11" s="21" t="s">
        <v>137</v>
      </c>
      <c r="L11" s="21" t="s">
        <v>140</v>
      </c>
      <c r="M11" s="25" t="s">
        <v>137</v>
      </c>
      <c r="N11" s="25" t="s">
        <v>140</v>
      </c>
      <c r="O11" s="21"/>
      <c r="P11" s="21"/>
    </row>
    <row r="12" spans="2:22" s="30" customFormat="1" ht="30" x14ac:dyDescent="0.25">
      <c r="B12" s="27">
        <v>1</v>
      </c>
      <c r="C12" s="26" t="s">
        <v>45</v>
      </c>
      <c r="D12" s="27"/>
      <c r="E12" s="27">
        <f>E13</f>
        <v>0</v>
      </c>
      <c r="F12" s="27">
        <f t="shared" ref="F12:P12" si="0">F13</f>
        <v>0</v>
      </c>
      <c r="G12" s="27">
        <f t="shared" si="0"/>
        <v>0</v>
      </c>
      <c r="H12" s="39">
        <f t="shared" si="0"/>
        <v>6.1067999999999989</v>
      </c>
      <c r="I12" s="39">
        <f t="shared" si="0"/>
        <v>3023</v>
      </c>
      <c r="J12" s="38">
        <f t="shared" si="0"/>
        <v>29.415672771246427</v>
      </c>
      <c r="K12" s="27">
        <f t="shared" si="0"/>
        <v>60</v>
      </c>
      <c r="L12" s="34">
        <f t="shared" si="0"/>
        <v>1.2904599837901827</v>
      </c>
      <c r="M12" s="60">
        <f>M13</f>
        <v>14</v>
      </c>
      <c r="N12" s="61">
        <f>N13</f>
        <v>1.9404694571067187</v>
      </c>
      <c r="O12" s="27">
        <f t="shared" si="0"/>
        <v>0</v>
      </c>
      <c r="P12" s="27">
        <f t="shared" si="0"/>
        <v>0</v>
      </c>
      <c r="Q12" s="19"/>
      <c r="R12" s="19"/>
      <c r="S12" s="19"/>
      <c r="T12" s="19"/>
      <c r="U12" s="19"/>
      <c r="V12" s="19"/>
    </row>
    <row r="13" spans="2:22" s="30" customFormat="1" ht="75" x14ac:dyDescent="0.25">
      <c r="B13" s="27">
        <v>2</v>
      </c>
      <c r="C13" s="26" t="s">
        <v>46</v>
      </c>
      <c r="D13" s="27"/>
      <c r="E13" s="27">
        <v>0</v>
      </c>
      <c r="F13" s="27">
        <v>0</v>
      </c>
      <c r="G13" s="27">
        <v>0</v>
      </c>
      <c r="H13" s="38">
        <f>[3]П4_Стуктура!$BV$29</f>
        <v>6.1067999999999989</v>
      </c>
      <c r="I13" s="46">
        <f>[2]П2_Работы!$Q$98+[2]П2_Работы!$Q$99+[2]П2_Работы!$Q$109+[2]П2_Работы!$Q$110+[2]П2_Работы!$Q$112+[2]П2_Работы!$Q$114+[2]П2_Работы!$Q$116+[2]П2_Работы!$Q$203+[2]П2_Работы!$Q$204+[2]П2_Работы!$Q$206+[2]П2_Работы!$Q$207+[2]П2_Работы!$Q$208+[2]П2_Работы!$Q$209+[2]П2_Работы!$Q$211</f>
        <v>3023</v>
      </c>
      <c r="J13" s="38">
        <f>[2]П2_Работы!$BW$98+[2]П2_Работы!$BW$99+[2]П2_Работы!$BW$109+[2]П2_Работы!$BW$110+[2]П2_Работы!$BW$112+[2]П2_Работы!$BW$114+[2]П2_Работы!$BW$116+[2]П2_Работы!$BW$203+[2]П2_Работы!$BW$204+[2]П2_Работы!$BW$206+[2]П2_Работы!$BW$207+[2]П2_Работы!$BW$208+[2]П2_Работы!$BW$209+[2]П2_Работы!$BW$211</f>
        <v>29.415672771246427</v>
      </c>
      <c r="K13" s="41">
        <f>[2]П2_Работы!$Q$36+[2]П2_Работы!$Q$37</f>
        <v>60</v>
      </c>
      <c r="L13" s="34">
        <f>[2]П2_Работы!$BW$36+[2]П2_Работы!$BW$37</f>
        <v>1.2904599837901827</v>
      </c>
      <c r="M13" s="46">
        <f>[2]П2_Работы!$Q$241+[2]П2_Работы!$Q$242</f>
        <v>14</v>
      </c>
      <c r="N13" s="38">
        <f>[2]П2_Работы!$BW$241+[2]П2_Работы!$BW$242</f>
        <v>1.9404694571067187</v>
      </c>
      <c r="O13" s="27">
        <v>0</v>
      </c>
      <c r="P13" s="27">
        <v>0</v>
      </c>
      <c r="Q13" s="19"/>
      <c r="R13" s="19"/>
      <c r="S13" s="19"/>
      <c r="T13" s="19"/>
      <c r="U13" s="19"/>
      <c r="V13" s="19"/>
    </row>
  </sheetData>
  <mergeCells count="20">
    <mergeCell ref="B7:B10"/>
    <mergeCell ref="C7:C10"/>
    <mergeCell ref="D7:D10"/>
    <mergeCell ref="E7:P7"/>
    <mergeCell ref="E8:E9"/>
    <mergeCell ref="F8:F9"/>
    <mergeCell ref="G8:G9"/>
    <mergeCell ref="I10:J10"/>
    <mergeCell ref="K10:L10"/>
    <mergeCell ref="M9:N9"/>
    <mergeCell ref="M10:N10"/>
    <mergeCell ref="H8:N8"/>
    <mergeCell ref="O1:P1"/>
    <mergeCell ref="D4:I4"/>
    <mergeCell ref="C5:L5"/>
    <mergeCell ref="O8:O9"/>
    <mergeCell ref="P8:P9"/>
    <mergeCell ref="I9:J9"/>
    <mergeCell ref="K9:L9"/>
    <mergeCell ref="K2:P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V17"/>
  <sheetViews>
    <sheetView topLeftCell="K7" workbookViewId="0">
      <selection activeCell="L13" sqref="L13"/>
    </sheetView>
  </sheetViews>
  <sheetFormatPr defaultRowHeight="15" x14ac:dyDescent="0.25"/>
  <cols>
    <col min="1" max="1" width="9.140625" style="19"/>
    <col min="2" max="2" width="8.85546875" style="19" customWidth="1"/>
    <col min="3" max="3" width="28.5703125" style="19" customWidth="1"/>
    <col min="4" max="4" width="16" style="19" customWidth="1"/>
    <col min="5" max="5" width="18.140625" style="19" customWidth="1"/>
    <col min="6" max="6" width="16.140625" style="19" customWidth="1"/>
    <col min="7" max="7" width="17.85546875" style="19" customWidth="1"/>
    <col min="8" max="11" width="16.85546875" style="19" customWidth="1"/>
    <col min="12" max="14" width="17.42578125" style="19" customWidth="1"/>
    <col min="15" max="15" width="19.7109375" style="19" customWidth="1"/>
    <col min="16" max="16" width="15.7109375" style="19" customWidth="1"/>
    <col min="17" max="16384" width="9.140625" style="19"/>
  </cols>
  <sheetData>
    <row r="1" spans="2:22" x14ac:dyDescent="0.25">
      <c r="O1" s="73" t="s">
        <v>150</v>
      </c>
      <c r="P1" s="73"/>
    </row>
    <row r="2" spans="2:22" ht="15" customHeight="1" x14ac:dyDescent="0.25">
      <c r="K2" s="94" t="s">
        <v>173</v>
      </c>
      <c r="L2" s="95"/>
      <c r="M2" s="95"/>
      <c r="N2" s="95"/>
      <c r="O2" s="95"/>
      <c r="P2" s="95"/>
    </row>
    <row r="3" spans="2:22" x14ac:dyDescent="0.25">
      <c r="K3" s="95"/>
      <c r="L3" s="95"/>
      <c r="M3" s="95"/>
      <c r="N3" s="95"/>
      <c r="O3" s="95"/>
      <c r="P3" s="95"/>
    </row>
    <row r="4" spans="2:22" x14ac:dyDescent="0.25">
      <c r="D4" s="93" t="s">
        <v>44</v>
      </c>
      <c r="E4" s="93"/>
      <c r="F4" s="93"/>
      <c r="G4" s="93"/>
      <c r="H4" s="93"/>
      <c r="I4" s="93"/>
      <c r="K4" s="95"/>
      <c r="L4" s="95"/>
      <c r="M4" s="95"/>
      <c r="N4" s="95"/>
      <c r="O4" s="95"/>
      <c r="P4" s="95"/>
    </row>
    <row r="5" spans="2:22" x14ac:dyDescent="0.25">
      <c r="C5" s="93" t="s">
        <v>166</v>
      </c>
      <c r="D5" s="93"/>
      <c r="E5" s="93"/>
      <c r="F5" s="93"/>
      <c r="G5" s="93"/>
      <c r="H5" s="93"/>
      <c r="I5" s="93"/>
      <c r="J5" s="93"/>
      <c r="K5" s="93"/>
      <c r="L5" s="93"/>
    </row>
    <row r="6" spans="2:22" x14ac:dyDescent="0.25">
      <c r="M6" s="57"/>
      <c r="N6" s="57"/>
      <c r="P6" s="19" t="s">
        <v>139</v>
      </c>
    </row>
    <row r="7" spans="2:22" ht="15" customHeight="1" x14ac:dyDescent="0.25">
      <c r="B7" s="87" t="s">
        <v>21</v>
      </c>
      <c r="C7" s="87" t="s">
        <v>22</v>
      </c>
      <c r="D7" s="87" t="s">
        <v>0</v>
      </c>
      <c r="E7" s="87" t="s">
        <v>36</v>
      </c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</row>
    <row r="8" spans="2:22" ht="84" customHeight="1" x14ac:dyDescent="0.25">
      <c r="B8" s="87"/>
      <c r="C8" s="87"/>
      <c r="D8" s="87"/>
      <c r="E8" s="81" t="s">
        <v>37</v>
      </c>
      <c r="F8" s="81" t="s">
        <v>39</v>
      </c>
      <c r="G8" s="81" t="s">
        <v>40</v>
      </c>
      <c r="H8" s="70" t="s">
        <v>41</v>
      </c>
      <c r="I8" s="71"/>
      <c r="J8" s="71"/>
      <c r="K8" s="71"/>
      <c r="L8" s="71"/>
      <c r="M8" s="71"/>
      <c r="N8" s="72"/>
      <c r="O8" s="81" t="s">
        <v>42</v>
      </c>
      <c r="P8" s="87" t="s">
        <v>43</v>
      </c>
    </row>
    <row r="9" spans="2:22" ht="203.25" customHeight="1" x14ac:dyDescent="0.25">
      <c r="B9" s="87"/>
      <c r="C9" s="87"/>
      <c r="D9" s="87"/>
      <c r="E9" s="83"/>
      <c r="F9" s="83"/>
      <c r="G9" s="83"/>
      <c r="H9" s="22" t="s">
        <v>134</v>
      </c>
      <c r="I9" s="96" t="s">
        <v>136</v>
      </c>
      <c r="J9" s="97"/>
      <c r="K9" s="96" t="s">
        <v>138</v>
      </c>
      <c r="L9" s="97"/>
      <c r="M9" s="111" t="s">
        <v>180</v>
      </c>
      <c r="N9" s="112"/>
      <c r="O9" s="83"/>
      <c r="P9" s="87"/>
    </row>
    <row r="10" spans="2:22" ht="30" x14ac:dyDescent="0.25">
      <c r="B10" s="87"/>
      <c r="C10" s="87"/>
      <c r="D10" s="87"/>
      <c r="E10" s="21" t="s">
        <v>38</v>
      </c>
      <c r="F10" s="21" t="s">
        <v>38</v>
      </c>
      <c r="G10" s="21" t="s">
        <v>38</v>
      </c>
      <c r="H10" s="21" t="s">
        <v>38</v>
      </c>
      <c r="I10" s="70" t="s">
        <v>38</v>
      </c>
      <c r="J10" s="72"/>
      <c r="K10" s="70" t="s">
        <v>38</v>
      </c>
      <c r="L10" s="72"/>
      <c r="M10" s="108" t="s">
        <v>38</v>
      </c>
      <c r="N10" s="110"/>
      <c r="O10" s="21" t="s">
        <v>38</v>
      </c>
      <c r="P10" s="21" t="s">
        <v>38</v>
      </c>
    </row>
    <row r="11" spans="2:22" x14ac:dyDescent="0.25">
      <c r="B11" s="21"/>
      <c r="C11" s="21"/>
      <c r="D11" s="21"/>
      <c r="E11" s="25"/>
      <c r="F11" s="25"/>
      <c r="G11" s="25"/>
      <c r="H11" s="21" t="s">
        <v>140</v>
      </c>
      <c r="I11" s="21" t="s">
        <v>137</v>
      </c>
      <c r="J11" s="21" t="s">
        <v>140</v>
      </c>
      <c r="K11" s="21" t="s">
        <v>137</v>
      </c>
      <c r="L11" s="21" t="s">
        <v>140</v>
      </c>
      <c r="M11" s="25" t="s">
        <v>137</v>
      </c>
      <c r="N11" s="25" t="s">
        <v>140</v>
      </c>
      <c r="O11" s="21"/>
      <c r="P11" s="21"/>
    </row>
    <row r="12" spans="2:22" s="30" customFormat="1" ht="30" x14ac:dyDescent="0.25">
      <c r="B12" s="27">
        <v>1</v>
      </c>
      <c r="C12" s="26" t="s">
        <v>45</v>
      </c>
      <c r="D12" s="39"/>
      <c r="E12" s="39">
        <f>E13</f>
        <v>0</v>
      </c>
      <c r="F12" s="39">
        <f t="shared" ref="F12:P12" si="0">F13</f>
        <v>0</v>
      </c>
      <c r="G12" s="39">
        <f t="shared" si="0"/>
        <v>0</v>
      </c>
      <c r="H12" s="39">
        <f t="shared" si="0"/>
        <v>18.648</v>
      </c>
      <c r="I12" s="39">
        <f t="shared" si="0"/>
        <v>8251</v>
      </c>
      <c r="J12" s="38">
        <f t="shared" si="0"/>
        <v>91.044221042940791</v>
      </c>
      <c r="K12" s="39">
        <f t="shared" si="0"/>
        <v>640</v>
      </c>
      <c r="L12" s="38">
        <f t="shared" si="0"/>
        <v>14.315502753512426</v>
      </c>
      <c r="M12" s="60">
        <f>M13</f>
        <v>46</v>
      </c>
      <c r="N12" s="61">
        <f>N13</f>
        <v>6.630861344856104</v>
      </c>
      <c r="O12" s="39">
        <f t="shared" si="0"/>
        <v>0</v>
      </c>
      <c r="P12" s="27">
        <f t="shared" si="0"/>
        <v>0</v>
      </c>
      <c r="Q12" s="19"/>
      <c r="R12" s="19"/>
      <c r="S12" s="19"/>
      <c r="T12" s="19"/>
      <c r="U12" s="19"/>
      <c r="V12" s="19"/>
    </row>
    <row r="13" spans="2:22" s="30" customFormat="1" ht="75" x14ac:dyDescent="0.25">
      <c r="B13" s="27">
        <v>2</v>
      </c>
      <c r="C13" s="26" t="s">
        <v>46</v>
      </c>
      <c r="D13" s="39"/>
      <c r="E13" s="39">
        <v>0</v>
      </c>
      <c r="F13" s="39">
        <v>0</v>
      </c>
      <c r="G13" s="39">
        <v>0</v>
      </c>
      <c r="H13" s="38">
        <f>[2]П4_Стуктура!$BW$29+[2]П4_Стуктура!$BW$30</f>
        <v>18.648</v>
      </c>
      <c r="I13" s="46">
        <f>[2]П2_Работы!$R$98+[2]П2_Работы!$R$99+[2]П2_Работы!$R$109+[2]П2_Работы!$R$110+[2]П2_Работы!$R$112+[2]П2_Работы!$R$114+[2]П2_Работы!$R$116+[2]П2_Работы!$R$203+[2]П2_Работы!$R$204+[2]П2_Работы!$R$206+[2]П2_Работы!$R$207+[2]П2_Работы!$R$208+[2]П2_Работы!$R$209+[2]П2_Работы!$R$211</f>
        <v>8251</v>
      </c>
      <c r="J13" s="67">
        <f>[2]П2_Работы!$BX$98+[2]П2_Работы!$BX$99+[2]П2_Работы!$BX$109+[2]П2_Работы!$BX$110+[2]П2_Работы!$BX$112+[2]П2_Работы!$BX$114+[2]П2_Работы!$BX$116+[2]П2_Работы!$BX$203+[2]П2_Работы!$BX$204+[2]П2_Работы!$BX$206+[2]П2_Работы!$BX$207+[2]П2_Работы!$BX$208+[2]П2_Работы!$BX$209+[2]П2_Работы!$BX$211</f>
        <v>91.044221042940791</v>
      </c>
      <c r="K13" s="46">
        <f>[2]П2_Работы!$R$36+[2]П2_Работы!$R$37</f>
        <v>640</v>
      </c>
      <c r="L13" s="67">
        <f>[2]П2_Работы!$BX$36+[2]П2_Работы!$BX$37</f>
        <v>14.315502753512426</v>
      </c>
      <c r="M13" s="46">
        <f>[2]П2_Работы!$R$241+[2]П2_Работы!$R$242</f>
        <v>46</v>
      </c>
      <c r="N13" s="58">
        <f>[2]П2_Работы!$BX$241+[2]П2_Работы!$BX$242</f>
        <v>6.630861344856104</v>
      </c>
      <c r="O13" s="39">
        <v>0</v>
      </c>
      <c r="P13" s="27">
        <v>0</v>
      </c>
      <c r="Q13" s="19"/>
      <c r="R13" s="19"/>
      <c r="S13" s="19"/>
      <c r="T13" s="19"/>
      <c r="U13" s="19"/>
      <c r="V13" s="19"/>
    </row>
    <row r="17" spans="9:10" x14ac:dyDescent="0.25">
      <c r="I17" s="47"/>
      <c r="J17" s="44"/>
    </row>
  </sheetData>
  <mergeCells count="20">
    <mergeCell ref="B7:B10"/>
    <mergeCell ref="C7:C10"/>
    <mergeCell ref="D7:D10"/>
    <mergeCell ref="E7:P7"/>
    <mergeCell ref="E8:E9"/>
    <mergeCell ref="F8:F9"/>
    <mergeCell ref="G8:G9"/>
    <mergeCell ref="I10:J10"/>
    <mergeCell ref="K10:L10"/>
    <mergeCell ref="M9:N9"/>
    <mergeCell ref="M10:N10"/>
    <mergeCell ref="H8:N8"/>
    <mergeCell ref="O1:P1"/>
    <mergeCell ref="D4:I4"/>
    <mergeCell ref="C5:L5"/>
    <mergeCell ref="O8:O9"/>
    <mergeCell ref="P8:P9"/>
    <mergeCell ref="I9:J9"/>
    <mergeCell ref="K9:L9"/>
    <mergeCell ref="K2:P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BB14"/>
  <sheetViews>
    <sheetView topLeftCell="I5" zoomScaleNormal="100" workbookViewId="0">
      <selection activeCell="U20" sqref="U19:U20"/>
    </sheetView>
  </sheetViews>
  <sheetFormatPr defaultRowHeight="15" x14ac:dyDescent="0.25"/>
  <cols>
    <col min="1" max="2" width="9.140625" style="19"/>
    <col min="3" max="3" width="26.42578125" style="19" customWidth="1"/>
    <col min="4" max="4" width="10.28515625" style="19" customWidth="1"/>
    <col min="5" max="5" width="10.85546875" style="19" customWidth="1"/>
    <col min="6" max="6" width="8.28515625" style="19" customWidth="1"/>
    <col min="7" max="7" width="7.28515625" style="19" customWidth="1"/>
    <col min="8" max="8" width="6.7109375" style="19" customWidth="1"/>
    <col min="9" max="9" width="7.5703125" style="19" customWidth="1"/>
    <col min="10" max="10" width="7.28515625" style="19" customWidth="1"/>
    <col min="11" max="11" width="6.7109375" style="19" customWidth="1"/>
    <col min="12" max="12" width="7.140625" style="19" customWidth="1"/>
    <col min="13" max="13" width="9" style="19" customWidth="1"/>
    <col min="14" max="14" width="6.85546875" style="19" customWidth="1"/>
    <col min="15" max="16" width="7.140625" style="19" customWidth="1"/>
    <col min="17" max="18" width="6.42578125" style="19" customWidth="1"/>
    <col min="19" max="19" width="7" style="19" customWidth="1"/>
    <col min="20" max="20" width="9" style="19" customWidth="1"/>
    <col min="21" max="21" width="7.5703125" style="19" customWidth="1"/>
    <col min="22" max="26" width="9.140625" style="19"/>
    <col min="27" max="27" width="10.7109375" style="19" customWidth="1"/>
    <col min="28" max="33" width="9.140625" style="19"/>
    <col min="34" max="34" width="10.7109375" style="19" customWidth="1"/>
    <col min="35" max="40" width="9.140625" style="19"/>
    <col min="41" max="41" width="10.7109375" style="19" customWidth="1"/>
    <col min="42" max="47" width="9.140625" style="19"/>
    <col min="48" max="48" width="10.5703125" style="19" customWidth="1"/>
    <col min="49" max="49" width="12.42578125" style="19" bestFit="1" customWidth="1"/>
    <col min="50" max="16384" width="9.140625" style="19"/>
  </cols>
  <sheetData>
    <row r="1" spans="2:54" x14ac:dyDescent="0.25">
      <c r="AZ1" s="73" t="s">
        <v>152</v>
      </c>
      <c r="BA1" s="73"/>
      <c r="BB1" s="73"/>
    </row>
    <row r="2" spans="2:54" ht="15" customHeight="1" x14ac:dyDescent="0.25">
      <c r="AS2" s="68" t="s">
        <v>175</v>
      </c>
      <c r="AT2" s="68"/>
      <c r="AU2" s="68"/>
      <c r="AV2" s="68"/>
      <c r="AW2" s="68"/>
      <c r="AX2" s="68"/>
      <c r="AY2" s="68"/>
      <c r="AZ2" s="68"/>
      <c r="BA2" s="68"/>
      <c r="BB2" s="68"/>
    </row>
    <row r="3" spans="2:54" x14ac:dyDescent="0.25">
      <c r="AS3" s="68"/>
      <c r="AT3" s="68"/>
      <c r="AU3" s="68"/>
      <c r="AV3" s="68"/>
      <c r="AW3" s="68"/>
      <c r="AX3" s="68"/>
      <c r="AY3" s="68"/>
      <c r="AZ3" s="68"/>
      <c r="BA3" s="68"/>
      <c r="BB3" s="68"/>
    </row>
    <row r="4" spans="2:54" x14ac:dyDescent="0.25"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</row>
    <row r="5" spans="2:54" x14ac:dyDescent="0.25">
      <c r="B5" s="93" t="s">
        <v>151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</row>
    <row r="6" spans="2:54" x14ac:dyDescent="0.25">
      <c r="B6" s="93" t="s">
        <v>174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</row>
    <row r="8" spans="2:54" s="24" customFormat="1" x14ac:dyDescent="0.25">
      <c r="B8" s="87" t="s">
        <v>21</v>
      </c>
      <c r="C8" s="87" t="s">
        <v>22</v>
      </c>
      <c r="D8" s="87" t="s">
        <v>0</v>
      </c>
      <c r="E8" s="81" t="s">
        <v>47</v>
      </c>
      <c r="F8" s="87" t="s">
        <v>58</v>
      </c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</row>
    <row r="9" spans="2:54" s="24" customFormat="1" x14ac:dyDescent="0.25">
      <c r="B9" s="87"/>
      <c r="C9" s="87"/>
      <c r="D9" s="87"/>
      <c r="E9" s="82"/>
      <c r="F9" s="70">
        <v>2020</v>
      </c>
      <c r="G9" s="71"/>
      <c r="H9" s="71"/>
      <c r="I9" s="71"/>
      <c r="J9" s="71"/>
      <c r="K9" s="71"/>
      <c r="L9" s="72"/>
      <c r="M9" s="70">
        <v>2021</v>
      </c>
      <c r="N9" s="71"/>
      <c r="O9" s="71"/>
      <c r="P9" s="71"/>
      <c r="Q9" s="71"/>
      <c r="R9" s="71"/>
      <c r="S9" s="72"/>
      <c r="T9" s="70">
        <v>2022</v>
      </c>
      <c r="U9" s="71"/>
      <c r="V9" s="71"/>
      <c r="W9" s="71"/>
      <c r="X9" s="71"/>
      <c r="Y9" s="71"/>
      <c r="Z9" s="72"/>
      <c r="AA9" s="70">
        <v>2023</v>
      </c>
      <c r="AB9" s="71"/>
      <c r="AC9" s="71"/>
      <c r="AD9" s="71"/>
      <c r="AE9" s="71"/>
      <c r="AF9" s="71"/>
      <c r="AG9" s="72"/>
      <c r="AH9" s="70">
        <v>2024</v>
      </c>
      <c r="AI9" s="71"/>
      <c r="AJ9" s="71"/>
      <c r="AK9" s="71"/>
      <c r="AL9" s="71"/>
      <c r="AM9" s="71"/>
      <c r="AN9" s="72"/>
      <c r="AO9" s="70" t="s">
        <v>165</v>
      </c>
      <c r="AP9" s="71"/>
      <c r="AQ9" s="71"/>
      <c r="AR9" s="71"/>
      <c r="AS9" s="71"/>
      <c r="AT9" s="71"/>
      <c r="AU9" s="72"/>
      <c r="AV9" s="70" t="s">
        <v>57</v>
      </c>
      <c r="AW9" s="71"/>
      <c r="AX9" s="71"/>
      <c r="AY9" s="71"/>
      <c r="AZ9" s="71"/>
      <c r="BA9" s="71"/>
      <c r="BB9" s="72"/>
    </row>
    <row r="10" spans="2:54" s="24" customFormat="1" x14ac:dyDescent="0.25">
      <c r="B10" s="87"/>
      <c r="C10" s="87"/>
      <c r="D10" s="87"/>
      <c r="E10" s="82"/>
      <c r="F10" s="70" t="s">
        <v>33</v>
      </c>
      <c r="G10" s="71"/>
      <c r="H10" s="71"/>
      <c r="I10" s="71"/>
      <c r="J10" s="71"/>
      <c r="K10" s="71"/>
      <c r="L10" s="72"/>
      <c r="M10" s="70" t="s">
        <v>33</v>
      </c>
      <c r="N10" s="71"/>
      <c r="O10" s="71"/>
      <c r="P10" s="71"/>
      <c r="Q10" s="71"/>
      <c r="R10" s="71"/>
      <c r="S10" s="72"/>
      <c r="T10" s="70" t="s">
        <v>33</v>
      </c>
      <c r="U10" s="71"/>
      <c r="V10" s="71"/>
      <c r="W10" s="71"/>
      <c r="X10" s="71"/>
      <c r="Y10" s="71"/>
      <c r="Z10" s="72"/>
      <c r="AA10" s="70" t="s">
        <v>33</v>
      </c>
      <c r="AB10" s="71"/>
      <c r="AC10" s="71"/>
      <c r="AD10" s="71"/>
      <c r="AE10" s="71"/>
      <c r="AF10" s="71"/>
      <c r="AG10" s="72"/>
      <c r="AH10" s="70" t="s">
        <v>33</v>
      </c>
      <c r="AI10" s="71"/>
      <c r="AJ10" s="71"/>
      <c r="AK10" s="71"/>
      <c r="AL10" s="71"/>
      <c r="AM10" s="71"/>
      <c r="AN10" s="72"/>
      <c r="AO10" s="70" t="s">
        <v>33</v>
      </c>
      <c r="AP10" s="71"/>
      <c r="AQ10" s="71"/>
      <c r="AR10" s="71"/>
      <c r="AS10" s="71"/>
      <c r="AT10" s="71"/>
      <c r="AU10" s="72"/>
      <c r="AV10" s="70" t="s">
        <v>33</v>
      </c>
      <c r="AW10" s="71"/>
      <c r="AX10" s="71"/>
      <c r="AY10" s="71"/>
      <c r="AZ10" s="71"/>
      <c r="BA10" s="71"/>
      <c r="BB10" s="72"/>
    </row>
    <row r="11" spans="2:54" s="24" customFormat="1" ht="60" x14ac:dyDescent="0.25">
      <c r="B11" s="87"/>
      <c r="C11" s="87"/>
      <c r="D11" s="87"/>
      <c r="E11" s="83"/>
      <c r="F11" s="21" t="s">
        <v>49</v>
      </c>
      <c r="G11" s="70" t="s">
        <v>50</v>
      </c>
      <c r="H11" s="71"/>
      <c r="I11" s="71"/>
      <c r="J11" s="71"/>
      <c r="K11" s="71"/>
      <c r="L11" s="72"/>
      <c r="M11" s="21" t="s">
        <v>49</v>
      </c>
      <c r="N11" s="70" t="s">
        <v>50</v>
      </c>
      <c r="O11" s="71"/>
      <c r="P11" s="71"/>
      <c r="Q11" s="71"/>
      <c r="R11" s="71"/>
      <c r="S11" s="72"/>
      <c r="T11" s="21" t="s">
        <v>49</v>
      </c>
      <c r="U11" s="70" t="s">
        <v>50</v>
      </c>
      <c r="V11" s="71"/>
      <c r="W11" s="71"/>
      <c r="X11" s="71"/>
      <c r="Y11" s="71"/>
      <c r="Z11" s="72"/>
      <c r="AA11" s="21" t="s">
        <v>49</v>
      </c>
      <c r="AB11" s="70" t="s">
        <v>50</v>
      </c>
      <c r="AC11" s="71"/>
      <c r="AD11" s="71"/>
      <c r="AE11" s="71"/>
      <c r="AF11" s="71"/>
      <c r="AG11" s="72"/>
      <c r="AH11" s="21" t="s">
        <v>49</v>
      </c>
      <c r="AI11" s="70" t="s">
        <v>50</v>
      </c>
      <c r="AJ11" s="71"/>
      <c r="AK11" s="71"/>
      <c r="AL11" s="71"/>
      <c r="AM11" s="71"/>
      <c r="AN11" s="72"/>
      <c r="AO11" s="21" t="s">
        <v>49</v>
      </c>
      <c r="AP11" s="70" t="s">
        <v>50</v>
      </c>
      <c r="AQ11" s="71"/>
      <c r="AR11" s="71"/>
      <c r="AS11" s="71"/>
      <c r="AT11" s="71"/>
      <c r="AU11" s="72"/>
      <c r="AV11" s="21" t="s">
        <v>49</v>
      </c>
      <c r="AW11" s="70" t="s">
        <v>50</v>
      </c>
      <c r="AX11" s="71"/>
      <c r="AY11" s="71"/>
      <c r="AZ11" s="71"/>
      <c r="BA11" s="71"/>
      <c r="BB11" s="72"/>
    </row>
    <row r="12" spans="2:54" s="24" customFormat="1" ht="131.25" customHeight="1" x14ac:dyDescent="0.25">
      <c r="B12" s="87"/>
      <c r="C12" s="87"/>
      <c r="D12" s="87"/>
      <c r="E12" s="21" t="s">
        <v>2</v>
      </c>
      <c r="F12" s="22" t="s">
        <v>48</v>
      </c>
      <c r="G12" s="22" t="s">
        <v>48</v>
      </c>
      <c r="H12" s="22" t="s">
        <v>52</v>
      </c>
      <c r="I12" s="22" t="s">
        <v>53</v>
      </c>
      <c r="J12" s="22" t="s">
        <v>54</v>
      </c>
      <c r="K12" s="22" t="s">
        <v>55</v>
      </c>
      <c r="L12" s="22" t="s">
        <v>56</v>
      </c>
      <c r="M12" s="22" t="s">
        <v>48</v>
      </c>
      <c r="N12" s="22" t="s">
        <v>48</v>
      </c>
      <c r="O12" s="22" t="s">
        <v>52</v>
      </c>
      <c r="P12" s="22" t="s">
        <v>53</v>
      </c>
      <c r="Q12" s="22" t="s">
        <v>54</v>
      </c>
      <c r="R12" s="22" t="s">
        <v>55</v>
      </c>
      <c r="S12" s="22" t="s">
        <v>56</v>
      </c>
      <c r="T12" s="22" t="s">
        <v>48</v>
      </c>
      <c r="U12" s="22" t="s">
        <v>48</v>
      </c>
      <c r="V12" s="22" t="s">
        <v>52</v>
      </c>
      <c r="W12" s="22" t="s">
        <v>53</v>
      </c>
      <c r="X12" s="22" t="s">
        <v>54</v>
      </c>
      <c r="Y12" s="22" t="s">
        <v>55</v>
      </c>
      <c r="Z12" s="22" t="s">
        <v>56</v>
      </c>
      <c r="AA12" s="22" t="s">
        <v>48</v>
      </c>
      <c r="AB12" s="22" t="s">
        <v>48</v>
      </c>
      <c r="AC12" s="22" t="s">
        <v>52</v>
      </c>
      <c r="AD12" s="22" t="s">
        <v>53</v>
      </c>
      <c r="AE12" s="22" t="s">
        <v>54</v>
      </c>
      <c r="AF12" s="22" t="s">
        <v>55</v>
      </c>
      <c r="AG12" s="22" t="s">
        <v>56</v>
      </c>
      <c r="AH12" s="22" t="s">
        <v>48</v>
      </c>
      <c r="AI12" s="22" t="s">
        <v>48</v>
      </c>
      <c r="AJ12" s="22" t="s">
        <v>52</v>
      </c>
      <c r="AK12" s="22" t="s">
        <v>53</v>
      </c>
      <c r="AL12" s="22" t="s">
        <v>54</v>
      </c>
      <c r="AM12" s="22" t="s">
        <v>55</v>
      </c>
      <c r="AN12" s="22" t="s">
        <v>56</v>
      </c>
      <c r="AO12" s="22" t="s">
        <v>48</v>
      </c>
      <c r="AP12" s="22" t="s">
        <v>48</v>
      </c>
      <c r="AQ12" s="22" t="s">
        <v>52</v>
      </c>
      <c r="AR12" s="22" t="s">
        <v>53</v>
      </c>
      <c r="AS12" s="22" t="s">
        <v>54</v>
      </c>
      <c r="AT12" s="22" t="s">
        <v>55</v>
      </c>
      <c r="AU12" s="22" t="s">
        <v>56</v>
      </c>
      <c r="AV12" s="22" t="s">
        <v>48</v>
      </c>
      <c r="AW12" s="22" t="s">
        <v>48</v>
      </c>
      <c r="AX12" s="22" t="s">
        <v>52</v>
      </c>
      <c r="AY12" s="22" t="s">
        <v>53</v>
      </c>
      <c r="AZ12" s="22" t="s">
        <v>54</v>
      </c>
      <c r="BA12" s="22" t="s">
        <v>55</v>
      </c>
      <c r="BB12" s="22" t="s">
        <v>56</v>
      </c>
    </row>
    <row r="13" spans="2:54" ht="30" x14ac:dyDescent="0.25">
      <c r="B13" s="27">
        <v>1</v>
      </c>
      <c r="C13" s="33" t="s">
        <v>45</v>
      </c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</row>
    <row r="14" spans="2:54" ht="75" x14ac:dyDescent="0.25">
      <c r="B14" s="27">
        <v>2</v>
      </c>
      <c r="C14" s="33" t="s">
        <v>46</v>
      </c>
      <c r="D14" s="27"/>
      <c r="E14" s="28">
        <f>G14+N14+U14+AB14+AI14+AP14</f>
        <v>227.39662548613757</v>
      </c>
      <c r="F14" s="27">
        <v>0</v>
      </c>
      <c r="G14" s="67">
        <f>'П-6.1'!J14</f>
        <v>0.79928266000000003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28">
        <f>'П-6.2'!J13+'П-6.2'!L13</f>
        <v>8.64133954293</v>
      </c>
      <c r="O14" s="27">
        <v>0</v>
      </c>
      <c r="P14" s="27">
        <v>0</v>
      </c>
      <c r="Q14" s="27">
        <v>0</v>
      </c>
      <c r="R14" s="27">
        <v>0</v>
      </c>
      <c r="S14" s="27">
        <v>0</v>
      </c>
      <c r="T14" s="27">
        <v>0</v>
      </c>
      <c r="U14" s="28">
        <f>'П-6.3'!H13+'П-6.3'!J13+'П-6.3'!L13</f>
        <v>18.713000000000001</v>
      </c>
      <c r="V14" s="27">
        <v>0</v>
      </c>
      <c r="W14" s="27">
        <v>0</v>
      </c>
      <c r="X14" s="27">
        <v>0</v>
      </c>
      <c r="Y14" s="27">
        <v>0</v>
      </c>
      <c r="Z14" s="27">
        <v>0</v>
      </c>
      <c r="AA14" s="27">
        <v>0</v>
      </c>
      <c r="AB14" s="28">
        <f>'П-6.4'!H13+'П-6.4'!J13+'П-6.4'!L13+'П-6.4'!N13</f>
        <v>29.851015929754947</v>
      </c>
      <c r="AC14" s="28">
        <v>0</v>
      </c>
      <c r="AD14" s="28">
        <v>0</v>
      </c>
      <c r="AE14" s="28">
        <v>0</v>
      </c>
      <c r="AF14" s="28">
        <v>0</v>
      </c>
      <c r="AG14" s="28">
        <v>0</v>
      </c>
      <c r="AH14" s="28">
        <v>0</v>
      </c>
      <c r="AI14" s="28">
        <f>'П-6.5'!H13+'П-6.5'!J13+'П-6.5'!L13+'П-6.5'!N13</f>
        <v>38.753402212143328</v>
      </c>
      <c r="AJ14" s="28">
        <v>0</v>
      </c>
      <c r="AK14" s="28">
        <v>0</v>
      </c>
      <c r="AL14" s="28">
        <v>0</v>
      </c>
      <c r="AM14" s="28">
        <v>0</v>
      </c>
      <c r="AN14" s="28">
        <v>0</v>
      </c>
      <c r="AO14" s="28">
        <v>0</v>
      </c>
      <c r="AP14" s="28">
        <f>'П-6.6'!H13+'П-6.6'!J13+'П-6.6'!L13+'П-6.6'!N13</f>
        <v>130.63858514130931</v>
      </c>
      <c r="AQ14" s="27">
        <v>0</v>
      </c>
      <c r="AR14" s="27">
        <v>0</v>
      </c>
      <c r="AS14" s="27">
        <v>0</v>
      </c>
      <c r="AT14" s="27">
        <v>0</v>
      </c>
      <c r="AU14" s="27">
        <v>0</v>
      </c>
      <c r="AV14" s="27">
        <v>0</v>
      </c>
      <c r="AW14" s="28">
        <f>G14+N14+U14+AB14+AI14+AP14</f>
        <v>227.39662548613757</v>
      </c>
      <c r="AX14" s="27">
        <v>0</v>
      </c>
      <c r="AY14" s="27">
        <v>0</v>
      </c>
      <c r="AZ14" s="27">
        <v>0</v>
      </c>
      <c r="BA14" s="27">
        <v>0</v>
      </c>
      <c r="BB14" s="27">
        <v>0</v>
      </c>
    </row>
  </sheetData>
  <mergeCells count="31">
    <mergeCell ref="U11:Z11"/>
    <mergeCell ref="AA9:AG9"/>
    <mergeCell ref="AA10:AG10"/>
    <mergeCell ref="AB11:AG11"/>
    <mergeCell ref="AH9:AN9"/>
    <mergeCell ref="AH10:AN10"/>
    <mergeCell ref="AI11:AN11"/>
    <mergeCell ref="T10:Z10"/>
    <mergeCell ref="B8:B12"/>
    <mergeCell ref="C8:C12"/>
    <mergeCell ref="D8:D12"/>
    <mergeCell ref="E8:E11"/>
    <mergeCell ref="G11:L11"/>
    <mergeCell ref="F10:L10"/>
    <mergeCell ref="F9:L9"/>
    <mergeCell ref="AZ1:BB1"/>
    <mergeCell ref="AO9:AU9"/>
    <mergeCell ref="AO10:AU10"/>
    <mergeCell ref="AP11:AU11"/>
    <mergeCell ref="B4:BB4"/>
    <mergeCell ref="B5:BB5"/>
    <mergeCell ref="B6:BB6"/>
    <mergeCell ref="AV9:BB9"/>
    <mergeCell ref="AV10:BB10"/>
    <mergeCell ref="AW11:BB11"/>
    <mergeCell ref="F8:BB8"/>
    <mergeCell ref="M10:S10"/>
    <mergeCell ref="N11:S11"/>
    <mergeCell ref="M9:S9"/>
    <mergeCell ref="T9:Z9"/>
    <mergeCell ref="AS2:B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3</vt:i4>
      </vt:variant>
    </vt:vector>
  </HeadingPairs>
  <TitlesOfParts>
    <vt:vector size="15" baseType="lpstr">
      <vt:lpstr>П-5</vt:lpstr>
      <vt:lpstr>П-6</vt:lpstr>
      <vt:lpstr>П-6.1</vt:lpstr>
      <vt:lpstr>П-6.2</vt:lpstr>
      <vt:lpstr>П-6.3</vt:lpstr>
      <vt:lpstr>П-6.4</vt:lpstr>
      <vt:lpstr>П-6.5</vt:lpstr>
      <vt:lpstr>П-6.6</vt:lpstr>
      <vt:lpstr>П-7.1</vt:lpstr>
      <vt:lpstr>П-7.2</vt:lpstr>
      <vt:lpstr>П-8.1</vt:lpstr>
      <vt:lpstr>П-8.2</vt:lpstr>
      <vt:lpstr>'П-5'!Область_печати</vt:lpstr>
      <vt:lpstr>'П-6'!Область_печати</vt:lpstr>
      <vt:lpstr>'П-6.2'!Область_печати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2022-10-20T10:26:13Z</dcterms:modified>
</cp:coreProperties>
</file>